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9185" windowHeight="5265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" sheetId="24" r:id="rId10"/>
    <sheet name="Solvency" sheetId="23" r:id="rId11"/>
  </sheets>
  <definedNames>
    <definedName name="_xlnm.Print_Area" localSheetId="6">'Balance sheet'!$A$4:$K$66</definedName>
    <definedName name="_xlnm.Print_Area" localSheetId="7">'Customer funds'!$A$4:$K$65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NPL!$A$4:$K$65</definedName>
    <definedName name="_xlnm.Print_Area" localSheetId="5">'P&amp;L'!$A$4:$K$65</definedName>
    <definedName name="_xlnm.Print_Area" localSheetId="10">Solvency!$A$4:$K$65</definedName>
  </definedNames>
  <calcPr calcId="145621"/>
</workbook>
</file>

<file path=xl/calcChain.xml><?xml version="1.0" encoding="utf-8"?>
<calcChain xmlns="http://schemas.openxmlformats.org/spreadsheetml/2006/main">
  <c r="F61" i="23" l="1"/>
  <c r="F60" i="23"/>
  <c r="F59" i="23"/>
  <c r="F57" i="23"/>
  <c r="F56" i="23"/>
  <c r="F55" i="23"/>
  <c r="F54" i="23"/>
  <c r="F53" i="23"/>
  <c r="G56" i="23"/>
  <c r="F52" i="23"/>
  <c r="G55" i="23"/>
  <c r="F51" i="23"/>
  <c r="G54" i="23"/>
  <c r="F50" i="23"/>
  <c r="F49" i="23"/>
  <c r="F48" i="23"/>
  <c r="F47" i="23"/>
  <c r="F46" i="23"/>
  <c r="F45" i="23"/>
  <c r="F44" i="23"/>
  <c r="F43" i="23"/>
  <c r="G28" i="23"/>
  <c r="F28" i="23"/>
  <c r="G27" i="23"/>
  <c r="F27" i="23"/>
  <c r="G26" i="23"/>
  <c r="F26" i="23"/>
  <c r="F38" i="24"/>
  <c r="F37" i="24"/>
  <c r="F36" i="24"/>
  <c r="F35" i="24"/>
  <c r="G35" i="24"/>
  <c r="F34" i="24"/>
  <c r="G18" i="24"/>
  <c r="F18" i="24"/>
  <c r="F41" i="21"/>
  <c r="F40" i="21"/>
  <c r="F39" i="21"/>
  <c r="F38" i="21"/>
  <c r="F37" i="21"/>
  <c r="F36" i="21"/>
  <c r="F35" i="21"/>
  <c r="F34" i="21"/>
  <c r="F33" i="21"/>
  <c r="F46" i="20"/>
  <c r="G46" i="20"/>
  <c r="F45" i="20"/>
  <c r="F44" i="20"/>
  <c r="F43" i="20"/>
  <c r="F42" i="20"/>
  <c r="F41" i="20"/>
  <c r="F40" i="20"/>
  <c r="F39" i="20"/>
  <c r="F38" i="20"/>
  <c r="G39" i="20"/>
  <c r="F37" i="20"/>
  <c r="F36" i="20"/>
  <c r="G25" i="20"/>
  <c r="F25" i="20"/>
  <c r="G18" i="20"/>
  <c r="F18" i="20"/>
  <c r="I56" i="19"/>
  <c r="I41" i="19"/>
  <c r="I52" i="19"/>
  <c r="I57" i="19" s="1"/>
  <c r="I26" i="19"/>
  <c r="I23" i="19"/>
  <c r="I20" i="19"/>
  <c r="I16" i="19"/>
  <c r="I39" i="19"/>
  <c r="G56" i="19"/>
  <c r="F56" i="19"/>
  <c r="G41" i="19"/>
  <c r="F41" i="19"/>
  <c r="G52" i="19"/>
  <c r="G57" i="19" s="1"/>
  <c r="F52" i="19"/>
  <c r="F57" i="19" s="1"/>
  <c r="G26" i="19"/>
  <c r="F26" i="19"/>
  <c r="G23" i="19"/>
  <c r="F23" i="19"/>
  <c r="G20" i="19"/>
  <c r="F20" i="19"/>
  <c r="G16" i="19"/>
  <c r="F16" i="19"/>
  <c r="G39" i="19"/>
  <c r="F39" i="19"/>
  <c r="I29" i="18"/>
  <c r="H29" i="18"/>
  <c r="I23" i="18"/>
  <c r="H23" i="18"/>
  <c r="I22" i="18"/>
  <c r="I27" i="18" s="1"/>
  <c r="I32" i="18" s="1"/>
  <c r="I37" i="18" s="1"/>
  <c r="H22" i="18"/>
  <c r="H27" i="18" s="1"/>
  <c r="H32" i="18" s="1"/>
  <c r="H37" i="18" s="1"/>
  <c r="E36" i="17"/>
  <c r="E35" i="17"/>
  <c r="E34" i="17"/>
  <c r="E33" i="17"/>
  <c r="E32" i="17"/>
  <c r="E31" i="17"/>
  <c r="E40" i="16"/>
  <c r="E39" i="16"/>
  <c r="E38" i="16"/>
  <c r="E37" i="16"/>
  <c r="E36" i="16"/>
  <c r="E35" i="16"/>
  <c r="E34" i="16"/>
  <c r="E33" i="16"/>
  <c r="E32" i="16"/>
  <c r="E35" i="15" l="1"/>
  <c r="E34" i="15"/>
  <c r="E33" i="15"/>
  <c r="E32" i="15"/>
  <c r="E31" i="15"/>
  <c r="E50" i="11"/>
  <c r="E49" i="11"/>
  <c r="E48" i="11"/>
  <c r="E47" i="11"/>
  <c r="E46" i="11"/>
  <c r="E45" i="11"/>
  <c r="F46" i="11"/>
  <c r="F48" i="11" s="1"/>
  <c r="E44" i="11"/>
  <c r="E43" i="11"/>
  <c r="E42" i="11"/>
  <c r="E41" i="11"/>
  <c r="E40" i="11"/>
  <c r="E39" i="11"/>
  <c r="E38" i="11"/>
  <c r="E37" i="11"/>
  <c r="F24" i="11"/>
  <c r="F26" i="11" s="1"/>
  <c r="E24" i="11"/>
  <c r="E26" i="11" s="1"/>
  <c r="J27" i="19" l="1"/>
  <c r="H27" i="19" l="1"/>
  <c r="H37" i="24" l="1"/>
  <c r="H36" i="24"/>
  <c r="H34" i="24"/>
  <c r="H38" i="21"/>
  <c r="H20" i="21"/>
  <c r="H40" i="21"/>
  <c r="H41" i="21"/>
  <c r="H36" i="21"/>
  <c r="H37" i="21"/>
  <c r="H39" i="21"/>
  <c r="H35" i="21"/>
  <c r="H34" i="21"/>
  <c r="H23" i="21" l="1"/>
  <c r="H22" i="21"/>
  <c r="H21" i="21"/>
  <c r="H19" i="21"/>
  <c r="H18" i="21"/>
  <c r="H17" i="21"/>
  <c r="H16" i="21"/>
  <c r="H20" i="24"/>
  <c r="H19" i="24"/>
  <c r="H17" i="24"/>
  <c r="G23" i="16"/>
  <c r="G40" i="16" l="1"/>
  <c r="G45" i="11" l="1"/>
  <c r="G43" i="11"/>
  <c r="G47" i="11" l="1"/>
  <c r="G21" i="11"/>
  <c r="G23" i="11"/>
  <c r="G25" i="11"/>
  <c r="H16" i="24" l="1"/>
  <c r="H33" i="24"/>
  <c r="H42" i="20" l="1"/>
  <c r="G42" i="11"/>
  <c r="H21" i="20" l="1"/>
  <c r="G20" i="11"/>
  <c r="H15" i="23" l="1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31" i="23"/>
  <c r="H3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9" i="23"/>
  <c r="H60" i="23"/>
  <c r="H61" i="23"/>
  <c r="H38" i="20" l="1"/>
  <c r="H17" i="20"/>
  <c r="H40" i="20"/>
  <c r="H19" i="20"/>
  <c r="H41" i="20"/>
  <c r="H20" i="20"/>
  <c r="H28" i="19" l="1"/>
  <c r="H42" i="19" l="1"/>
  <c r="H40" i="19"/>
  <c r="J15" i="19"/>
  <c r="J41" i="18"/>
  <c r="J40" i="18"/>
  <c r="J38" i="18"/>
  <c r="J36" i="18"/>
  <c r="J35" i="18"/>
  <c r="J34" i="18"/>
  <c r="J33" i="18"/>
  <c r="J31" i="18"/>
  <c r="J30" i="18"/>
  <c r="J28" i="18"/>
  <c r="J26" i="18"/>
  <c r="J25" i="18"/>
  <c r="J24" i="18"/>
  <c r="J21" i="18"/>
  <c r="J20" i="18"/>
  <c r="J19" i="18"/>
  <c r="J18" i="18"/>
  <c r="J17" i="18"/>
  <c r="J16" i="18"/>
  <c r="J15" i="18"/>
  <c r="H53" i="19" l="1"/>
  <c r="H15" i="19"/>
  <c r="J16" i="19"/>
  <c r="H16" i="19"/>
  <c r="J17" i="19"/>
  <c r="H17" i="19"/>
  <c r="J18" i="19"/>
  <c r="H18" i="19"/>
  <c r="J19" i="19"/>
  <c r="H19" i="19"/>
  <c r="J20" i="19"/>
  <c r="H20" i="19"/>
  <c r="J21" i="19"/>
  <c r="H21" i="19"/>
  <c r="J22" i="19"/>
  <c r="H22" i="19"/>
  <c r="J24" i="19"/>
  <c r="H24" i="19"/>
  <c r="J25" i="19"/>
  <c r="H25" i="19"/>
  <c r="J29" i="19"/>
  <c r="H29" i="19"/>
  <c r="H26" i="19"/>
  <c r="J30" i="19"/>
  <c r="H30" i="19"/>
  <c r="J31" i="19"/>
  <c r="H31" i="19"/>
  <c r="J32" i="19"/>
  <c r="H32" i="19"/>
  <c r="J33" i="19"/>
  <c r="H33" i="19"/>
  <c r="J34" i="19"/>
  <c r="H34" i="19"/>
  <c r="J35" i="19"/>
  <c r="H35" i="19"/>
  <c r="J36" i="19"/>
  <c r="H36" i="19"/>
  <c r="J37" i="19"/>
  <c r="H37" i="19"/>
  <c r="J38" i="19"/>
  <c r="H38" i="19"/>
  <c r="J43" i="19"/>
  <c r="H43" i="19"/>
  <c r="J44" i="19"/>
  <c r="H44" i="19"/>
  <c r="J45" i="19"/>
  <c r="H45" i="19"/>
  <c r="J46" i="19"/>
  <c r="H46" i="19"/>
  <c r="J47" i="19"/>
  <c r="H47" i="19"/>
  <c r="J48" i="19"/>
  <c r="H48" i="19"/>
  <c r="J49" i="19"/>
  <c r="H49" i="19"/>
  <c r="J50" i="19"/>
  <c r="H50" i="19"/>
  <c r="J51" i="19"/>
  <c r="H51" i="19"/>
  <c r="J54" i="19"/>
  <c r="H54" i="19"/>
  <c r="J55" i="19"/>
  <c r="H55" i="19"/>
  <c r="J26" i="19"/>
  <c r="J28" i="19"/>
  <c r="J40" i="19"/>
  <c r="J42" i="19"/>
  <c r="J53" i="19"/>
  <c r="J29" i="18"/>
  <c r="G22" i="16"/>
  <c r="G21" i="16"/>
  <c r="G38" i="16" l="1"/>
  <c r="G39" i="16"/>
  <c r="J39" i="19"/>
  <c r="H39" i="19"/>
  <c r="J56" i="19"/>
  <c r="H56" i="19"/>
  <c r="J41" i="19"/>
  <c r="H41" i="19"/>
  <c r="H23" i="19"/>
  <c r="J23" i="19"/>
  <c r="H52" i="19"/>
  <c r="J22" i="18"/>
  <c r="J52" i="19" l="1"/>
  <c r="J57" i="19" l="1"/>
  <c r="H57" i="19"/>
  <c r="J23" i="18" l="1"/>
  <c r="J27" i="18" l="1"/>
  <c r="J37" i="18"/>
  <c r="G31" i="17" l="1"/>
  <c r="G15" i="17"/>
  <c r="G32" i="17"/>
  <c r="G16" i="17"/>
  <c r="G34" i="17" l="1"/>
  <c r="G18" i="17"/>
  <c r="G19" i="17"/>
  <c r="G35" i="17"/>
  <c r="G20" i="17"/>
  <c r="G36" i="17"/>
  <c r="G17" i="17" l="1"/>
  <c r="G33" i="17"/>
  <c r="J39" i="18" l="1"/>
  <c r="H38" i="24" l="1"/>
  <c r="H21" i="24"/>
  <c r="H18" i="24" l="1"/>
  <c r="H35" i="24"/>
  <c r="G32" i="15" l="1"/>
  <c r="G16" i="15"/>
  <c r="G31" i="15"/>
  <c r="G15" i="15"/>
  <c r="G33" i="15" l="1"/>
  <c r="G17" i="15"/>
  <c r="G35" i="15" l="1"/>
  <c r="G19" i="15"/>
  <c r="G22" i="11" l="1"/>
  <c r="G44" i="11"/>
  <c r="G38" i="11" l="1"/>
  <c r="G16" i="11"/>
  <c r="G39" i="11"/>
  <c r="G17" i="11"/>
  <c r="G40" i="11"/>
  <c r="G18" i="11"/>
  <c r="H36" i="20"/>
  <c r="H15" i="20"/>
  <c r="G50" i="11"/>
  <c r="G28" i="11"/>
  <c r="G46" i="11"/>
  <c r="G24" i="11"/>
  <c r="H15" i="24"/>
  <c r="G27" i="11" l="1"/>
  <c r="G26" i="11"/>
  <c r="G49" i="11"/>
  <c r="G48" i="11"/>
  <c r="G41" i="11"/>
  <c r="G19" i="11"/>
  <c r="H33" i="21"/>
  <c r="H15" i="21"/>
  <c r="H32" i="24"/>
  <c r="H39" i="20" l="1"/>
  <c r="H37" i="20"/>
  <c r="G37" i="11" l="1"/>
  <c r="G15" i="11"/>
  <c r="G37" i="16" l="1"/>
  <c r="G35" i="16"/>
  <c r="G19" i="16" l="1"/>
  <c r="H45" i="20" l="1"/>
  <c r="H24" i="20"/>
  <c r="H46" i="20"/>
  <c r="G36" i="16" l="1"/>
  <c r="H18" i="20" l="1"/>
  <c r="H16" i="20"/>
  <c r="H25" i="20"/>
  <c r="G34" i="16" l="1"/>
  <c r="G17" i="16"/>
  <c r="G33" i="16"/>
  <c r="G16" i="16"/>
  <c r="G32" i="16"/>
  <c r="G15" i="16"/>
  <c r="G34" i="15" l="1"/>
  <c r="G18" i="15"/>
  <c r="G18" i="16" l="1"/>
  <c r="H29" i="23"/>
  <c r="G20" i="16" l="1"/>
  <c r="H33" i="23"/>
  <c r="H43" i="20" l="1"/>
  <c r="H44" i="20" l="1"/>
  <c r="H22" i="20" l="1"/>
  <c r="H23" i="20" l="1"/>
</calcChain>
</file>

<file path=xl/sharedStrings.xml><?xml version="1.0" encoding="utf-8"?>
<sst xmlns="http://schemas.openxmlformats.org/spreadsheetml/2006/main" count="331" uniqueCount="152">
  <si>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</si>
  <si>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Total assets</t>
  </si>
  <si>
    <t>Customer loans</t>
  </si>
  <si>
    <t>Customer deposits</t>
  </si>
  <si>
    <t>o/w multiseller CBs</t>
  </si>
  <si>
    <t>Negotiable debt securities</t>
  </si>
  <si>
    <t>Off-balance sheet items</t>
  </si>
  <si>
    <t>Turnover</t>
  </si>
  <si>
    <t>Equity</t>
  </si>
  <si>
    <t>4Q16</t>
  </si>
  <si>
    <t>YoY performance</t>
  </si>
  <si>
    <t>Var.</t>
  </si>
  <si>
    <t>Last quarter performance</t>
  </si>
  <si>
    <t>Amount in million of Euros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</si>
  <si>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</si>
  <si>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ROE</t>
  </si>
  <si>
    <t>ROA</t>
  </si>
  <si>
    <t>RORWA</t>
  </si>
  <si>
    <t>ROTE</t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</si>
  <si>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</si>
  <si>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</si>
  <si>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</si>
  <si>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</si>
  <si>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</si>
  <si>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</si>
  <si>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LCR</t>
  </si>
  <si>
    <t>NSFR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</si>
  <si>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</si>
  <si>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Number of employees</t>
  </si>
  <si>
    <t>Number of branches</t>
  </si>
  <si>
    <t>Number of customers</t>
  </si>
  <si>
    <t>Number of wholesale customers</t>
  </si>
  <si>
    <t>Number of ATMs</t>
  </si>
  <si>
    <t>Units</t>
  </si>
  <si>
    <t>P&amp;L statement</t>
  </si>
  <si>
    <t>Net interest income</t>
  </si>
  <si>
    <t>Dividends</t>
  </si>
  <si>
    <t>Exchange differences</t>
  </si>
  <si>
    <t>Gross income</t>
  </si>
  <si>
    <t>Staff costs</t>
  </si>
  <si>
    <t>General expenses</t>
  </si>
  <si>
    <t>Depreciation and amortisation</t>
  </si>
  <si>
    <t>Operating income before provisions</t>
  </si>
  <si>
    <t>Provisions</t>
  </si>
  <si>
    <t>Provisions (net)</t>
  </si>
  <si>
    <t>Impairment losses on financial assets (net)</t>
  </si>
  <si>
    <t>Impairment losses on non-financial assets</t>
  </si>
  <si>
    <t>Corporate income tax</t>
  </si>
  <si>
    <t>Net fees and commissions</t>
  </si>
  <si>
    <t>o/w loan-loss provisions</t>
  </si>
  <si>
    <t>o/w others</t>
  </si>
  <si>
    <t>Impairment losses on investments</t>
  </si>
  <si>
    <t>Gains on disposal of assets not clasified as non-current assets held for sale</t>
  </si>
  <si>
    <t>Gains on non-current assets held for sale not classified as disc. op.</t>
  </si>
  <si>
    <t>Share of profit/loss of companies accounted for using the equity method</t>
  </si>
  <si>
    <t>Gains/losses on financial assets and liabilities</t>
  </si>
  <si>
    <t>Other operating income/expense</t>
  </si>
  <si>
    <t>Operating profit</t>
  </si>
  <si>
    <t>Profit before tax</t>
  </si>
  <si>
    <t>Profit attributable to minority interests</t>
  </si>
  <si>
    <t>Consolidated profit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</si>
  <si>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</si>
  <si>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</si>
  <si>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</si>
  <si>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</si>
  <si>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</si>
  <si>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</si>
  <si>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</si>
  <si>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</si>
  <si>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</si>
  <si>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</si>
  <si>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Bank deposits</t>
  </si>
  <si>
    <t>Customer loans and advances</t>
  </si>
  <si>
    <t>Held-to-maturity investments</t>
  </si>
  <si>
    <t>Hedging derivatives</t>
  </si>
  <si>
    <t>Equity investments</t>
  </si>
  <si>
    <t>Tangible assets</t>
  </si>
  <si>
    <t>Intangible assets</t>
  </si>
  <si>
    <t>Reinsurance assets</t>
  </si>
  <si>
    <t>Tax assets</t>
  </si>
  <si>
    <t>Non-current assets held for sale</t>
  </si>
  <si>
    <t>Other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</si>
  <si>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</si>
  <si>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</si>
  <si>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</si>
  <si>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</si>
  <si>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</si>
  <si>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</si>
  <si>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</si>
  <si>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Tax liabilities</t>
  </si>
  <si>
    <t>Total liabilities</t>
  </si>
  <si>
    <t>Valuation adjustments</t>
  </si>
  <si>
    <t>Minority interests</t>
  </si>
  <si>
    <t>Total equity</t>
  </si>
  <si>
    <t>TOTAL ASSETS</t>
  </si>
  <si>
    <t>TOTAL EQUITY AND LIABILITIES</t>
  </si>
  <si>
    <t>Public sector</t>
  </si>
  <si>
    <t>Private sector</t>
  </si>
  <si>
    <t>o/w Cash deposits</t>
  </si>
  <si>
    <t>o/w Term deposits</t>
  </si>
  <si>
    <t>Customer deposits net of multiseller CBs</t>
  </si>
  <si>
    <t>o/w Repurchase agreements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</si>
  <si>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</si>
  <si>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Off-balance Customer funds</t>
  </si>
  <si>
    <t>o/w Secured</t>
  </si>
  <si>
    <t>o/w Unsecured</t>
  </si>
  <si>
    <t>Other general expenses</t>
  </si>
  <si>
    <t>Number of retail customers</t>
  </si>
  <si>
    <t>n.s</t>
  </si>
  <si>
    <t>Other liabilities</t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</si>
  <si>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</si>
  <si>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</si>
  <si>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</si>
  <si>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</si>
  <si>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</si>
  <si>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</si>
  <si>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</si>
  <si>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</si>
  <si>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Capital</t>
  </si>
  <si>
    <t>Reserves</t>
  </si>
  <si>
    <t>Retained earnings</t>
  </si>
  <si>
    <t>Deductions</t>
  </si>
  <si>
    <t>CET I ratio fully loaded</t>
  </si>
  <si>
    <t xml:space="preserve">Total Capital fully loaded ratio </t>
  </si>
  <si>
    <t>Leverage fully loaded ratio</t>
  </si>
  <si>
    <t>Pro-forma:</t>
  </si>
  <si>
    <t>Pro-forma: excluding multi-CBs</t>
  </si>
  <si>
    <t>Total Customer funds</t>
  </si>
  <si>
    <t>Debt instruments</t>
  </si>
  <si>
    <t>Equity instruments (AFS)</t>
  </si>
  <si>
    <t>Total Cash deposits</t>
  </si>
  <si>
    <t>Total Term deposits</t>
  </si>
  <si>
    <t>o/w Subordinated debt</t>
  </si>
  <si>
    <t>Pro-forma: Gross Customer loans</t>
  </si>
  <si>
    <t>Pro-forma CET1 fully loaded</t>
  </si>
  <si>
    <t>Pro-forma Leverage ratio fully loaded</t>
  </si>
  <si>
    <t>LtD</t>
  </si>
  <si>
    <r>
      <t xml:space="preserve">NPL. </t>
    </r>
    <r>
      <rPr>
        <sz val="18"/>
        <color theme="1"/>
        <rFont val="Calibri"/>
        <family val="2"/>
        <scheme val="minor"/>
      </rPr>
      <t>Breakdown</t>
    </r>
  </si>
  <si>
    <t>Households</t>
  </si>
  <si>
    <t>Doubtful</t>
  </si>
  <si>
    <t>NPL ratio</t>
  </si>
  <si>
    <t>Doubtful+Contingent</t>
  </si>
  <si>
    <t>Quarterly report</t>
  </si>
  <si>
    <r>
      <rPr>
        <b/>
        <sz val="26"/>
        <color theme="1"/>
        <rFont val="Calibri"/>
        <family val="2"/>
        <scheme val="minor"/>
      </rPr>
      <t>1Q2017</t>
    </r>
    <r>
      <rPr>
        <sz val="26"/>
        <color theme="1"/>
        <rFont val="Calibri"/>
        <family val="2"/>
        <scheme val="minor"/>
      </rPr>
      <t xml:space="preserve"> </t>
    </r>
  </si>
  <si>
    <t>1Q17</t>
  </si>
  <si>
    <t>1Q16</t>
  </si>
  <si>
    <r>
      <t>1Q17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</si>
  <si>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1Q16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</si>
  <si>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1Q17 &amp; 1Q16 capital ratios include the 50% of the cumulative Net income.</t>
    </r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</si>
  <si>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</si>
  <si>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Loan coverage ratio</t>
  </si>
  <si>
    <t>Central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</si>
</sst>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/>
    <xf numFmtId="164" fontId="9" fillId="0" borderId="0" xfId="0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PL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317490</xdr:colOff>
      <xdr:row>1</xdr:row>
      <xdr:rowOff>137573</xdr:rowOff>
    </xdr:from>
    <xdr:to>
      <xdr:col>3</xdr:col>
      <xdr:colOff>10573</xdr:colOff>
      <xdr:row>10</xdr:row>
      <xdr:rowOff>159656</xdr:rowOff>
    </xdr:to>
    <xdr:sp macro="" textlink="">
      <xdr:nvSpPr>
        <xdr:cNvPr id="18" name="17 Elipse"/>
        <xdr:cNvSpPr/>
      </xdr:nvSpPr>
      <xdr:spPr>
        <a:xfrm>
          <a:off x="317490" y="328073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sheet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sheet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sheet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21168</xdr:rowOff>
    </xdr:from>
    <xdr:to>
      <xdr:col>2</xdr:col>
      <xdr:colOff>423333</xdr:colOff>
      <xdr:row>2</xdr:row>
      <xdr:rowOff>110873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11668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3" t="s">
        <v>143</v>
      </c>
      <c r="D10" s="3" t="s">
        <v>142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137</v>
      </c>
    </row>
    <row r="12" spans="2:8" ht="17.25" x14ac:dyDescent="0.3">
      <c r="B12" s="6" t="s">
        <v>10</v>
      </c>
      <c r="G12" s="4"/>
    </row>
    <row r="13" spans="2:8" x14ac:dyDescent="0.25">
      <c r="B13" s="13" t="s">
        <v>13</v>
      </c>
      <c r="G13" s="4"/>
    </row>
    <row r="14" spans="2:8" x14ac:dyDescent="0.25">
      <c r="B14" s="7"/>
      <c r="C14" s="7"/>
      <c r="D14" s="7"/>
      <c r="E14" s="7"/>
      <c r="F14" s="8" t="s">
        <v>144</v>
      </c>
      <c r="G14" s="9" t="s">
        <v>145</v>
      </c>
      <c r="H14" s="9" t="s">
        <v>11</v>
      </c>
    </row>
    <row r="15" spans="2:8" s="19" customFormat="1" x14ac:dyDescent="0.25">
      <c r="B15" s="19" t="s">
        <v>2</v>
      </c>
      <c r="F15" s="20">
        <v>42169.372000000003</v>
      </c>
      <c r="G15" s="25">
        <v>43385.661999999997</v>
      </c>
      <c r="H15" s="35">
        <f t="shared" ref="H15:H20" si="0">IF(ISERROR($F15/G15),"-",$F15/G15-1)</f>
        <v>-2.8034376886999945E-2</v>
      </c>
    </row>
    <row r="16" spans="2:8" x14ac:dyDescent="0.25">
      <c r="B16" s="21" t="s">
        <v>133</v>
      </c>
      <c r="C16" s="21"/>
      <c r="D16" s="21"/>
      <c r="E16" s="21"/>
      <c r="F16" s="22">
        <v>43490.527999999998</v>
      </c>
      <c r="G16" s="23">
        <v>44947.654999999999</v>
      </c>
      <c r="H16" s="41">
        <f t="shared" si="0"/>
        <v>-3.2418309698247882E-2</v>
      </c>
    </row>
    <row r="17" spans="2:8" s="19" customFormat="1" x14ac:dyDescent="0.25">
      <c r="B17" s="19" t="s">
        <v>139</v>
      </c>
      <c r="F17" s="20">
        <v>2800.5259999999998</v>
      </c>
      <c r="G17" s="25">
        <v>3607.25</v>
      </c>
      <c r="H17" s="35">
        <f t="shared" si="0"/>
        <v>-0.223639614664911</v>
      </c>
    </row>
    <row r="18" spans="2:8" s="5" customFormat="1" x14ac:dyDescent="0.25">
      <c r="B18" s="5" t="s">
        <v>140</v>
      </c>
      <c r="F18" s="70">
        <f>+F17/F16</f>
        <v>6.4393929639115902E-2</v>
      </c>
      <c r="G18" s="71">
        <f>+G17/G16</f>
        <v>8.0254464888101507E-2</v>
      </c>
      <c r="H18" s="72" t="str">
        <f>IF(ISERROR($F18-G18),"-",CONCATENATE((FIXED($F18-G18,4)*10000)," bp"))</f>
        <v>-159 bp</v>
      </c>
    </row>
    <row r="19" spans="2:8" s="19" customFormat="1" x14ac:dyDescent="0.25">
      <c r="B19" s="19" t="s">
        <v>141</v>
      </c>
      <c r="F19" s="20">
        <v>2836.348</v>
      </c>
      <c r="G19" s="25">
        <v>3651.777</v>
      </c>
      <c r="H19" s="35">
        <f t="shared" si="0"/>
        <v>-0.22329649373442029</v>
      </c>
    </row>
    <row r="20" spans="2:8" s="19" customFormat="1" x14ac:dyDescent="0.25">
      <c r="B20" s="19" t="s">
        <v>43</v>
      </c>
      <c r="F20" s="20">
        <v>1383.5260000000001</v>
      </c>
      <c r="G20" s="25">
        <v>1903.317</v>
      </c>
      <c r="H20" s="35">
        <f t="shared" si="0"/>
        <v>-0.27309743989046487</v>
      </c>
    </row>
    <row r="21" spans="2:8" s="5" customFormat="1" x14ac:dyDescent="0.25">
      <c r="B21" s="5" t="s">
        <v>150</v>
      </c>
      <c r="F21" s="70">
        <v>0.48160595545265428</v>
      </c>
      <c r="G21" s="71">
        <v>0.51928893201192039</v>
      </c>
      <c r="H21" s="72" t="str">
        <f>IF(ISERROR($F21-G21),"-",CONCATENATE((FIXED($F21-G21,4)*10000)," bp"))</f>
        <v>-377 bp</v>
      </c>
    </row>
    <row r="22" spans="2:8" x14ac:dyDescent="0.25">
      <c r="B22" s="5"/>
      <c r="C22" s="5"/>
      <c r="D22" s="5"/>
      <c r="E22" s="5"/>
      <c r="F22" s="37"/>
      <c r="G22" s="37"/>
      <c r="H22" s="38"/>
    </row>
    <row r="23" spans="2:8" x14ac:dyDescent="0.25">
      <c r="B23" s="5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x14ac:dyDescent="0.25">
      <c r="B25" s="5"/>
      <c r="C25" s="5"/>
      <c r="D25" s="5"/>
      <c r="E25" s="5"/>
      <c r="F25" s="37"/>
      <c r="G25" s="37"/>
      <c r="H25" s="38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/>
      <c r="C28" s="6"/>
      <c r="D28" s="6"/>
      <c r="E28" s="6"/>
      <c r="F28" s="43"/>
      <c r="G28" s="43"/>
      <c r="H28" s="44"/>
    </row>
    <row r="29" spans="2:8" ht="17.25" x14ac:dyDescent="0.3">
      <c r="B29" s="6" t="s">
        <v>12</v>
      </c>
      <c r="G29" s="4"/>
    </row>
    <row r="30" spans="2:8" x14ac:dyDescent="0.25">
      <c r="B30" s="13" t="s">
        <v>13</v>
      </c>
      <c r="G30" s="4"/>
    </row>
    <row r="31" spans="2:8" x14ac:dyDescent="0.25">
      <c r="B31" s="7"/>
      <c r="C31" s="7"/>
      <c r="D31" s="7"/>
      <c r="E31" s="7"/>
      <c r="F31" s="8" t="s">
        <v>144</v>
      </c>
      <c r="G31" s="9" t="s">
        <v>9</v>
      </c>
      <c r="H31" s="9" t="s">
        <v>11</v>
      </c>
    </row>
    <row r="32" spans="2:8" x14ac:dyDescent="0.25">
      <c r="B32" s="19" t="s">
        <v>2</v>
      </c>
      <c r="C32" s="19"/>
      <c r="D32" s="19"/>
      <c r="E32" s="19"/>
      <c r="F32" s="20">
        <v>42169.372000000003</v>
      </c>
      <c r="G32" s="25">
        <v>42573.133000000002</v>
      </c>
      <c r="H32" s="35">
        <f t="shared" ref="H32:H37" si="1">IF(ISERROR($F32/G32),"-",$F32/G32-1)</f>
        <v>-9.4839390843045601E-3</v>
      </c>
    </row>
    <row r="33" spans="2:8" x14ac:dyDescent="0.25">
      <c r="B33" s="21" t="s">
        <v>133</v>
      </c>
      <c r="C33" s="21"/>
      <c r="D33" s="21"/>
      <c r="E33" s="21"/>
      <c r="F33" s="22">
        <v>43490.527999999998</v>
      </c>
      <c r="G33" s="23">
        <v>43685.809000000001</v>
      </c>
      <c r="H33" s="41">
        <f t="shared" si="1"/>
        <v>-4.4701243829546877E-3</v>
      </c>
    </row>
    <row r="34" spans="2:8" x14ac:dyDescent="0.25">
      <c r="B34" s="19" t="s">
        <v>139</v>
      </c>
      <c r="C34" s="19"/>
      <c r="D34" s="19"/>
      <c r="E34" s="19"/>
      <c r="F34" s="20">
        <f t="shared" ref="F34:F38" si="2">+F17</f>
        <v>2800.5259999999998</v>
      </c>
      <c r="G34" s="25">
        <v>2963.788</v>
      </c>
      <c r="H34" s="35">
        <f t="shared" si="1"/>
        <v>-5.508558641846184E-2</v>
      </c>
    </row>
    <row r="35" spans="2:8" x14ac:dyDescent="0.25">
      <c r="B35" s="5" t="s">
        <v>140</v>
      </c>
      <c r="C35" s="5"/>
      <c r="D35" s="5"/>
      <c r="E35" s="5"/>
      <c r="F35" s="70">
        <f t="shared" si="2"/>
        <v>6.4393929639115902E-2</v>
      </c>
      <c r="G35" s="71">
        <f>+G34/G33</f>
        <v>6.784326690619373E-2</v>
      </c>
      <c r="H35" s="72" t="str">
        <f>IF(ISERROR($F35-G35),"-",CONCATENATE((FIXED($F35-G35,4)*10000)," bp"))</f>
        <v>-34 bp</v>
      </c>
    </row>
    <row r="36" spans="2:8" x14ac:dyDescent="0.25">
      <c r="B36" s="19" t="s">
        <v>141</v>
      </c>
      <c r="C36" s="19"/>
      <c r="D36" s="19"/>
      <c r="E36" s="19"/>
      <c r="F36" s="20">
        <f t="shared" si="2"/>
        <v>2836.348</v>
      </c>
      <c r="G36" s="25">
        <v>3006.2840000000001</v>
      </c>
      <c r="H36" s="35">
        <f t="shared" si="1"/>
        <v>-5.6526928260936193E-2</v>
      </c>
    </row>
    <row r="37" spans="2:8" x14ac:dyDescent="0.25">
      <c r="B37" s="19" t="s">
        <v>43</v>
      </c>
      <c r="C37" s="19"/>
      <c r="D37" s="19"/>
      <c r="E37" s="19"/>
      <c r="F37" s="20">
        <f t="shared" si="2"/>
        <v>1383.5260000000001</v>
      </c>
      <c r="G37" s="25">
        <v>1447.414</v>
      </c>
      <c r="H37" s="35">
        <f t="shared" si="1"/>
        <v>-4.4139410009851998E-2</v>
      </c>
    </row>
    <row r="38" spans="2:8" x14ac:dyDescent="0.25">
      <c r="B38" s="5" t="s">
        <v>150</v>
      </c>
      <c r="C38" s="5"/>
      <c r="D38" s="5"/>
      <c r="E38" s="5"/>
      <c r="F38" s="70">
        <f t="shared" si="2"/>
        <v>0.48160595545265428</v>
      </c>
      <c r="G38" s="71">
        <v>0.47487472113390028</v>
      </c>
      <c r="H38" s="72" t="str">
        <f>IF(ISERROR($F38-G38),"-",CONCATENATE((FIXED($F38-G38,4)*10000)," bp"))</f>
        <v>67 bp</v>
      </c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  <row r="63" spans="2:8" x14ac:dyDescent="0.25">
      <c r="B63" s="5"/>
      <c r="C63" s="5"/>
      <c r="D63" s="5"/>
      <c r="E63" s="5"/>
      <c r="F63" s="37"/>
      <c r="G63" s="37"/>
      <c r="H63" s="38"/>
    </row>
    <row r="64" spans="2:8" x14ac:dyDescent="0.25">
      <c r="B64" s="5"/>
      <c r="C64" s="5"/>
      <c r="D64" s="5"/>
      <c r="E64" s="5"/>
      <c r="F64" s="37"/>
      <c r="G64" s="37"/>
      <c r="H64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18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topLeftCell="A10" zoomScale="90" zoomScaleNormal="90" workbookViewId="0">
      <selection activeCell="A10" sqref="A10"/>
    </sheetView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110</v>
      </c>
    </row>
    <row r="12" spans="2:8" ht="17.25" x14ac:dyDescent="0.3">
      <c r="B12" s="6" t="s">
        <v>10</v>
      </c>
      <c r="G12" s="4"/>
    </row>
    <row r="13" spans="2:8" x14ac:dyDescent="0.25">
      <c r="B13" s="13" t="s">
        <v>13</v>
      </c>
      <c r="G13" s="4"/>
    </row>
    <row r="14" spans="2:8" ht="17.25" x14ac:dyDescent="0.25">
      <c r="B14" s="7"/>
      <c r="C14" s="7"/>
      <c r="D14" s="7"/>
      <c r="E14" s="7"/>
      <c r="F14" s="8" t="s">
        <v>146</v>
      </c>
      <c r="G14" s="9" t="s">
        <v>147</v>
      </c>
      <c r="H14" s="9" t="s">
        <v>11</v>
      </c>
    </row>
    <row r="15" spans="2:8" x14ac:dyDescent="0.25">
      <c r="B15" s="21" t="s">
        <v>118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119</v>
      </c>
      <c r="C16" s="21"/>
      <c r="D16" s="21"/>
      <c r="E16" s="21"/>
      <c r="F16" s="22">
        <v>2788.5459999999998</v>
      </c>
      <c r="G16" s="23">
        <v>2666.42</v>
      </c>
      <c r="H16" s="41">
        <f t="shared" si="0"/>
        <v>4.5801486637513822E-2</v>
      </c>
    </row>
    <row r="17" spans="2:8" x14ac:dyDescent="0.25">
      <c r="B17" s="21" t="s">
        <v>120</v>
      </c>
      <c r="C17" s="21"/>
      <c r="D17" s="21"/>
      <c r="E17" s="21"/>
      <c r="F17" s="22">
        <v>45.118000000000002</v>
      </c>
      <c r="G17" s="23">
        <v>37.58</v>
      </c>
      <c r="H17" s="41">
        <f t="shared" si="0"/>
        <v>0.2005854177754125</v>
      </c>
    </row>
    <row r="18" spans="2:8" x14ac:dyDescent="0.25">
      <c r="B18" s="21" t="s">
        <v>92</v>
      </c>
      <c r="C18" s="21"/>
      <c r="D18" s="21"/>
      <c r="E18" s="21"/>
      <c r="F18" s="22">
        <v>4.1577410543073317</v>
      </c>
      <c r="G18" s="23">
        <v>3.8730000000000002</v>
      </c>
      <c r="H18" s="41">
        <f t="shared" si="0"/>
        <v>7.3519507954384666E-2</v>
      </c>
    </row>
    <row r="19" spans="2:8" x14ac:dyDescent="0.25">
      <c r="B19" s="21" t="s">
        <v>91</v>
      </c>
      <c r="C19" s="21"/>
      <c r="D19" s="21"/>
      <c r="E19" s="21"/>
      <c r="F19" s="22">
        <v>342.78459999999995</v>
      </c>
      <c r="G19" s="23">
        <v>182.15859999999998</v>
      </c>
      <c r="H19" s="41">
        <f t="shared" si="0"/>
        <v>0.88179202079945718</v>
      </c>
    </row>
    <row r="20" spans="2:8" x14ac:dyDescent="0.25">
      <c r="B20" s="21" t="s">
        <v>77</v>
      </c>
      <c r="C20" s="21"/>
      <c r="D20" s="21"/>
      <c r="E20" s="21"/>
      <c r="F20" s="22">
        <v>-329.35</v>
      </c>
      <c r="G20" s="23">
        <v>-315.32100000000003</v>
      </c>
      <c r="H20" s="41">
        <f t="shared" si="0"/>
        <v>4.4491169316347445E-2</v>
      </c>
    </row>
    <row r="21" spans="2:8" x14ac:dyDescent="0.25">
      <c r="B21" s="21" t="s">
        <v>121</v>
      </c>
      <c r="C21" s="21"/>
      <c r="D21" s="21"/>
      <c r="E21" s="21"/>
      <c r="F21" s="22">
        <v>-298.36968139437516</v>
      </c>
      <c r="G21" s="23">
        <v>-114.38977999999997</v>
      </c>
      <c r="H21" s="41">
        <f t="shared" si="0"/>
        <v>1.6083596051533209</v>
      </c>
    </row>
    <row r="22" spans="2:8" x14ac:dyDescent="0.25">
      <c r="B22" s="5" t="s">
        <v>111</v>
      </c>
      <c r="C22" s="5"/>
      <c r="D22" s="5"/>
      <c r="E22" s="5"/>
      <c r="F22" s="17">
        <v>4612.8866596599328</v>
      </c>
      <c r="G22" s="37">
        <v>4520.320819999999</v>
      </c>
      <c r="H22" s="38">
        <f t="shared" si="0"/>
        <v>2.047771460166703E-2</v>
      </c>
    </row>
    <row r="23" spans="2:8" x14ac:dyDescent="0.25">
      <c r="B23" s="5" t="s">
        <v>112</v>
      </c>
      <c r="C23" s="5"/>
      <c r="D23" s="5"/>
      <c r="E23" s="5"/>
      <c r="F23" s="17">
        <v>4612.8866596599328</v>
      </c>
      <c r="G23" s="37">
        <v>4520.320819999999</v>
      </c>
      <c r="H23" s="38">
        <f t="shared" si="0"/>
        <v>2.047771460166703E-2</v>
      </c>
    </row>
    <row r="24" spans="2:8" x14ac:dyDescent="0.25">
      <c r="B24" s="5" t="s">
        <v>113</v>
      </c>
      <c r="C24" s="5"/>
      <c r="D24" s="5"/>
      <c r="E24" s="5"/>
      <c r="F24" s="17">
        <v>4612.8866596599328</v>
      </c>
      <c r="G24" s="37">
        <v>4550.4208199999994</v>
      </c>
      <c r="H24" s="38">
        <f t="shared" si="0"/>
        <v>1.3727486342666184E-2</v>
      </c>
    </row>
    <row r="25" spans="2:8" x14ac:dyDescent="0.25">
      <c r="B25" s="5" t="s">
        <v>114</v>
      </c>
      <c r="C25" s="5"/>
      <c r="D25" s="5"/>
      <c r="E25" s="5"/>
      <c r="F25" s="17">
        <v>30309.78346213347</v>
      </c>
      <c r="G25" s="37">
        <v>30948.144071776675</v>
      </c>
      <c r="H25" s="38">
        <f t="shared" si="0"/>
        <v>-2.0626781630674995E-2</v>
      </c>
    </row>
    <row r="26" spans="2:8" ht="17.25" x14ac:dyDescent="0.3">
      <c r="B26" s="6" t="s">
        <v>115</v>
      </c>
      <c r="C26" s="6"/>
      <c r="D26" s="6"/>
      <c r="E26" s="6"/>
      <c r="F26" s="42">
        <f>+F22/F25</f>
        <v>0.15219134328105283</v>
      </c>
      <c r="G26" s="43">
        <f>+G22/G25</f>
        <v>0.14606112759189102</v>
      </c>
      <c r="H26" s="44" t="str">
        <f>IF(ISERROR($F26-G26),"-",CONCATENATE((FIXED($F26-G26,4)*10000)," pbs"))</f>
        <v>61 pbs</v>
      </c>
    </row>
    <row r="27" spans="2:8" ht="17.25" x14ac:dyDescent="0.3">
      <c r="B27" s="6" t="s">
        <v>116</v>
      </c>
      <c r="C27" s="6"/>
      <c r="D27" s="6"/>
      <c r="E27" s="6"/>
      <c r="F27" s="42">
        <f>+F23/F25</f>
        <v>0.15219134328105283</v>
      </c>
      <c r="G27" s="43">
        <f>+G23/G25</f>
        <v>0.14606112759189102</v>
      </c>
      <c r="H27" s="44" t="str">
        <f>IF(ISERROR($F27-G27),"-",CONCATENATE((FIXED($F27-G27,4)*10000)," pbs"))</f>
        <v>61 pbs</v>
      </c>
    </row>
    <row r="28" spans="2:8" ht="17.25" x14ac:dyDescent="0.3">
      <c r="B28" s="6" t="s">
        <v>117</v>
      </c>
      <c r="C28" s="6"/>
      <c r="D28" s="6"/>
      <c r="E28" s="6"/>
      <c r="F28" s="42">
        <f>+F24/F25</f>
        <v>0.15219134328105283</v>
      </c>
      <c r="G28" s="43">
        <f>+G24/G25</f>
        <v>0.14703372226284095</v>
      </c>
      <c r="H28" s="44" t="str">
        <f>IF(ISERROR($F28-G28),"-",CONCATENATE((FIXED($F28-G28,4)*10000)," pbs"))</f>
        <v>52 pbs</v>
      </c>
    </row>
    <row r="29" spans="2:8" ht="17.25" x14ac:dyDescent="0.3">
      <c r="B29" s="6" t="s">
        <v>24</v>
      </c>
      <c r="C29" s="6"/>
      <c r="D29" s="6"/>
      <c r="E29" s="6"/>
      <c r="F29" s="42">
        <v>7.9572787269512862E-2</v>
      </c>
      <c r="G29" s="43">
        <v>7.8071664129355192E-2</v>
      </c>
      <c r="H29" s="44" t="str">
        <f>IF(ISERROR($F29-G29),"-",CONCATENATE((FIXED($F29-G29,4)*10000)," pbs"))</f>
        <v>15 pbs</v>
      </c>
    </row>
    <row r="30" spans="2:8" x14ac:dyDescent="0.25">
      <c r="B30" s="50" t="s">
        <v>125</v>
      </c>
      <c r="C30" s="21"/>
      <c r="D30" s="21"/>
      <c r="E30" s="21"/>
      <c r="F30" s="51"/>
      <c r="G30" s="21"/>
      <c r="H30" s="52"/>
    </row>
    <row r="31" spans="2:8" x14ac:dyDescent="0.25">
      <c r="B31" s="53" t="s">
        <v>122</v>
      </c>
      <c r="C31" s="54"/>
      <c r="D31" s="54"/>
      <c r="E31" s="54"/>
      <c r="F31" s="55">
        <v>0.14846394676583535</v>
      </c>
      <c r="G31" s="56">
        <v>0.13937967325519665</v>
      </c>
      <c r="H31" s="57" t="str">
        <f>IF(ISERROR($F31-G31),"-",CONCATENATE((FIXED($F31-G31,4)*10000)," pbs"))</f>
        <v>91 pbs</v>
      </c>
    </row>
    <row r="32" spans="2:8" x14ac:dyDescent="0.25">
      <c r="B32" s="50" t="s">
        <v>123</v>
      </c>
      <c r="C32" s="21"/>
      <c r="D32" s="21"/>
      <c r="E32" s="21"/>
      <c r="F32" s="58">
        <v>0.14846394676583535</v>
      </c>
      <c r="G32" s="59">
        <v>0.14034692487656661</v>
      </c>
      <c r="H32" s="60" t="str">
        <f>IF(ISERROR($F32-G32),"-",CONCATENATE((FIXED($F32-G32,4)*10000)," pbs"))</f>
        <v>81 pbs</v>
      </c>
    </row>
    <row r="33" spans="2:8" x14ac:dyDescent="0.25">
      <c r="B33" s="50" t="s">
        <v>124</v>
      </c>
      <c r="C33" s="21"/>
      <c r="D33" s="21"/>
      <c r="E33" s="21"/>
      <c r="F33" s="58">
        <v>7.8003932915517687E-2</v>
      </c>
      <c r="G33" s="59">
        <v>7.5144544699978125E-2</v>
      </c>
      <c r="H33" s="60" t="str">
        <f>IF(ISERROR($F33-G33),"-",CONCATENATE((FIXED($F33-G33,4)*10000)," pbs"))</f>
        <v>29 pbs</v>
      </c>
    </row>
    <row r="34" spans="2:8" x14ac:dyDescent="0.25">
      <c r="B34" s="50"/>
      <c r="C34" s="21"/>
      <c r="D34" s="21"/>
      <c r="E34" s="21"/>
      <c r="F34" s="59"/>
      <c r="G34" s="59"/>
      <c r="H34" s="60"/>
    </row>
    <row r="35" spans="2:8" ht="17.25" x14ac:dyDescent="0.25">
      <c r="B35" s="68" t="s">
        <v>148</v>
      </c>
      <c r="C35" s="21"/>
      <c r="D35" s="21"/>
      <c r="E35" s="21"/>
      <c r="F35" s="59"/>
      <c r="G35" s="59"/>
      <c r="H35" s="60"/>
    </row>
    <row r="36" spans="2:8" x14ac:dyDescent="0.25">
      <c r="B36" s="50"/>
      <c r="C36" s="21"/>
      <c r="D36" s="21"/>
      <c r="E36" s="21"/>
      <c r="F36" s="59"/>
      <c r="G36" s="59"/>
      <c r="H36" s="60"/>
    </row>
    <row r="40" spans="2:8" ht="17.25" x14ac:dyDescent="0.3">
      <c r="B40" s="6" t="s">
        <v>12</v>
      </c>
      <c r="G40" s="4"/>
    </row>
    <row r="41" spans="2:8" x14ac:dyDescent="0.25">
      <c r="B41" s="13" t="s">
        <v>13</v>
      </c>
      <c r="G41" s="4"/>
    </row>
    <row r="42" spans="2:8" ht="17.25" x14ac:dyDescent="0.25">
      <c r="B42" s="7"/>
      <c r="C42" s="7"/>
      <c r="D42" s="7"/>
      <c r="E42" s="7"/>
      <c r="F42" s="8" t="s">
        <v>146</v>
      </c>
      <c r="G42" s="9" t="s">
        <v>9</v>
      </c>
      <c r="H42" s="9" t="s">
        <v>11</v>
      </c>
    </row>
    <row r="43" spans="2:8" x14ac:dyDescent="0.25">
      <c r="B43" s="21" t="s">
        <v>118</v>
      </c>
      <c r="C43" s="21"/>
      <c r="D43" s="21"/>
      <c r="E43" s="21"/>
      <c r="F43" s="22">
        <f t="shared" ref="F43:F57" si="1">+F15</f>
        <v>2060</v>
      </c>
      <c r="G43" s="23">
        <v>2060</v>
      </c>
      <c r="H43" s="41">
        <f t="shared" ref="H43:H53" si="2">IF(ISERROR($F43/G43),"-",$F43/G43-1)</f>
        <v>0</v>
      </c>
    </row>
    <row r="44" spans="2:8" x14ac:dyDescent="0.25">
      <c r="B44" s="21" t="s">
        <v>119</v>
      </c>
      <c r="C44" s="21"/>
      <c r="D44" s="21"/>
      <c r="E44" s="21"/>
      <c r="F44" s="22">
        <f t="shared" si="1"/>
        <v>2788.5459999999998</v>
      </c>
      <c r="G44" s="23">
        <v>2666.422</v>
      </c>
      <c r="H44" s="41">
        <f t="shared" si="2"/>
        <v>4.5800702214428002E-2</v>
      </c>
    </row>
    <row r="45" spans="2:8" x14ac:dyDescent="0.25">
      <c r="B45" s="21" t="s">
        <v>120</v>
      </c>
      <c r="C45" s="21"/>
      <c r="D45" s="21"/>
      <c r="E45" s="21"/>
      <c r="F45" s="22">
        <f t="shared" si="1"/>
        <v>45.118000000000002</v>
      </c>
      <c r="G45" s="23">
        <v>122.124</v>
      </c>
      <c r="H45" s="41">
        <f t="shared" si="2"/>
        <v>-0.63055582850217806</v>
      </c>
    </row>
    <row r="46" spans="2:8" x14ac:dyDescent="0.25">
      <c r="B46" s="21" t="s">
        <v>92</v>
      </c>
      <c r="C46" s="21"/>
      <c r="D46" s="21"/>
      <c r="E46" s="21"/>
      <c r="F46" s="22">
        <f t="shared" si="1"/>
        <v>4.1577410543073317</v>
      </c>
      <c r="G46" s="23">
        <v>4.9059999999999997</v>
      </c>
      <c r="H46" s="41">
        <f t="shared" si="2"/>
        <v>-0.15251914914241094</v>
      </c>
    </row>
    <row r="47" spans="2:8" x14ac:dyDescent="0.25">
      <c r="B47" s="21" t="s">
        <v>91</v>
      </c>
      <c r="C47" s="21"/>
      <c r="D47" s="21"/>
      <c r="E47" s="21"/>
      <c r="F47" s="22">
        <f t="shared" si="1"/>
        <v>342.78459999999995</v>
      </c>
      <c r="G47" s="23">
        <v>282.28459999999995</v>
      </c>
      <c r="H47" s="41">
        <f t="shared" si="2"/>
        <v>0.21432270835886902</v>
      </c>
    </row>
    <row r="48" spans="2:8" x14ac:dyDescent="0.25">
      <c r="B48" s="21" t="s">
        <v>77</v>
      </c>
      <c r="C48" s="21"/>
      <c r="D48" s="21"/>
      <c r="E48" s="21"/>
      <c r="F48" s="22">
        <f t="shared" si="1"/>
        <v>-329.35</v>
      </c>
      <c r="G48" s="23">
        <v>-325.78899999999999</v>
      </c>
      <c r="H48" s="41">
        <f t="shared" si="2"/>
        <v>1.0930387459368029E-2</v>
      </c>
    </row>
    <row r="49" spans="2:8" x14ac:dyDescent="0.25">
      <c r="B49" s="21" t="s">
        <v>121</v>
      </c>
      <c r="C49" s="21"/>
      <c r="D49" s="21"/>
      <c r="E49" s="21"/>
      <c r="F49" s="22">
        <f t="shared" si="1"/>
        <v>-298.36968139437516</v>
      </c>
      <c r="G49" s="23">
        <v>-197.23913438719626</v>
      </c>
      <c r="H49" s="41">
        <f t="shared" si="2"/>
        <v>0.51273063695692112</v>
      </c>
    </row>
    <row r="50" spans="2:8" x14ac:dyDescent="0.25">
      <c r="B50" s="5" t="s">
        <v>111</v>
      </c>
      <c r="C50" s="5"/>
      <c r="D50" s="5"/>
      <c r="E50" s="5"/>
      <c r="F50" s="17">
        <f t="shared" si="1"/>
        <v>4612.8866596599328</v>
      </c>
      <c r="G50" s="37">
        <v>4612.7084656128036</v>
      </c>
      <c r="H50" s="38">
        <f t="shared" si="2"/>
        <v>3.8631109782416573E-5</v>
      </c>
    </row>
    <row r="51" spans="2:8" x14ac:dyDescent="0.25">
      <c r="B51" s="5" t="s">
        <v>112</v>
      </c>
      <c r="C51" s="5"/>
      <c r="D51" s="5"/>
      <c r="E51" s="5"/>
      <c r="F51" s="17">
        <f t="shared" si="1"/>
        <v>4612.8866596599328</v>
      </c>
      <c r="G51" s="37">
        <v>4612.7084656128036</v>
      </c>
      <c r="H51" s="38">
        <f t="shared" si="2"/>
        <v>3.8631109782416573E-5</v>
      </c>
    </row>
    <row r="52" spans="2:8" x14ac:dyDescent="0.25">
      <c r="B52" s="5" t="s">
        <v>113</v>
      </c>
      <c r="C52" s="5"/>
      <c r="D52" s="5"/>
      <c r="E52" s="5"/>
      <c r="F52" s="17">
        <f t="shared" si="1"/>
        <v>4612.8866596599328</v>
      </c>
      <c r="G52" s="37">
        <v>4612.7084656128036</v>
      </c>
      <c r="H52" s="38">
        <f t="shared" si="2"/>
        <v>3.8631109782416573E-5</v>
      </c>
    </row>
    <row r="53" spans="2:8" x14ac:dyDescent="0.25">
      <c r="B53" s="5" t="s">
        <v>114</v>
      </c>
      <c r="C53" s="5"/>
      <c r="D53" s="5"/>
      <c r="E53" s="5"/>
      <c r="F53" s="17">
        <f t="shared" si="1"/>
        <v>30309.78346213347</v>
      </c>
      <c r="G53" s="37">
        <v>30352.742730274837</v>
      </c>
      <c r="H53" s="38">
        <f t="shared" si="2"/>
        <v>-1.4153339789790831E-3</v>
      </c>
    </row>
    <row r="54" spans="2:8" ht="17.25" x14ac:dyDescent="0.3">
      <c r="B54" s="6" t="s">
        <v>115</v>
      </c>
      <c r="C54" s="6"/>
      <c r="D54" s="6"/>
      <c r="E54" s="6"/>
      <c r="F54" s="42">
        <f t="shared" si="1"/>
        <v>0.15219134328105283</v>
      </c>
      <c r="G54" s="43">
        <f>+G50/G53</f>
        <v>0.151970070929107</v>
      </c>
      <c r="H54" s="44" t="str">
        <f>IF(ISERROR($F54-G54),"-",CONCATENATE((FIXED($F54-G54,4)*10000)," pbs"))</f>
        <v>2 pbs</v>
      </c>
    </row>
    <row r="55" spans="2:8" ht="17.25" x14ac:dyDescent="0.3">
      <c r="B55" s="6" t="s">
        <v>116</v>
      </c>
      <c r="C55" s="6"/>
      <c r="D55" s="6"/>
      <c r="E55" s="6"/>
      <c r="F55" s="42">
        <f t="shared" si="1"/>
        <v>0.15219134328105283</v>
      </c>
      <c r="G55" s="43">
        <f>+G51/G53</f>
        <v>0.151970070929107</v>
      </c>
      <c r="H55" s="44" t="str">
        <f>IF(ISERROR($F55-G55),"-",CONCATENATE((FIXED($F55-G55,4)*10000)," pbs"))</f>
        <v>2 pbs</v>
      </c>
    </row>
    <row r="56" spans="2:8" ht="17.25" x14ac:dyDescent="0.3">
      <c r="B56" s="6" t="s">
        <v>117</v>
      </c>
      <c r="C56" s="6"/>
      <c r="D56" s="6"/>
      <c r="E56" s="6"/>
      <c r="F56" s="42">
        <f t="shared" si="1"/>
        <v>0.15219134328105283</v>
      </c>
      <c r="G56" s="43">
        <f>+G52/G53</f>
        <v>0.151970070929107</v>
      </c>
      <c r="H56" s="44" t="str">
        <f>IF(ISERROR($F56-G56),"-",CONCATENATE((FIXED($F56-G56,4)*10000)," pbs"))</f>
        <v>2 pbs</v>
      </c>
    </row>
    <row r="57" spans="2:8" ht="17.25" x14ac:dyDescent="0.3">
      <c r="B57" s="6" t="s">
        <v>24</v>
      </c>
      <c r="C57" s="6"/>
      <c r="D57" s="6"/>
      <c r="E57" s="6"/>
      <c r="F57" s="42">
        <f t="shared" si="1"/>
        <v>7.9572787269512862E-2</v>
      </c>
      <c r="G57" s="43">
        <v>8.0883195637725905E-2</v>
      </c>
      <c r="H57" s="44" t="str">
        <f>IF(ISERROR($F57-G57),"-",CONCATENATE((FIXED($F57-G57,4)*10000)," pbs"))</f>
        <v>-13 pbs</v>
      </c>
    </row>
    <row r="58" spans="2:8" x14ac:dyDescent="0.25">
      <c r="B58" s="50" t="s">
        <v>125</v>
      </c>
      <c r="C58" s="21"/>
      <c r="D58" s="21"/>
      <c r="E58" s="21"/>
      <c r="F58" s="51"/>
      <c r="G58" s="21"/>
      <c r="H58" s="52"/>
    </row>
    <row r="59" spans="2:8" x14ac:dyDescent="0.25">
      <c r="B59" s="53" t="s">
        <v>122</v>
      </c>
      <c r="C59" s="54"/>
      <c r="D59" s="54"/>
      <c r="E59" s="54"/>
      <c r="F59" s="55">
        <f t="shared" ref="F59:F61" si="3">+F31</f>
        <v>0.14846394676583535</v>
      </c>
      <c r="G59" s="56">
        <v>0.14563704164895933</v>
      </c>
      <c r="H59" s="57" t="str">
        <f>IF(ISERROR($F59-G59),"-",CONCATENATE((FIXED($F59-G59,4)*10000)," pbs"))</f>
        <v>28 pbs</v>
      </c>
    </row>
    <row r="60" spans="2:8" x14ac:dyDescent="0.25">
      <c r="B60" s="50" t="s">
        <v>123</v>
      </c>
      <c r="C60" s="21"/>
      <c r="D60" s="21"/>
      <c r="E60" s="21"/>
      <c r="F60" s="58">
        <f t="shared" si="3"/>
        <v>0.14846394676583535</v>
      </c>
      <c r="G60" s="59">
        <v>0.14669575515337874</v>
      </c>
      <c r="H60" s="60" t="str">
        <f>IF(ISERROR($F60-G60),"-",CONCATENATE((FIXED($F60-G60,4)*10000)," pbs"))</f>
        <v>18 pbs</v>
      </c>
    </row>
    <row r="61" spans="2:8" x14ac:dyDescent="0.25">
      <c r="B61" s="50" t="s">
        <v>124</v>
      </c>
      <c r="C61" s="21"/>
      <c r="D61" s="21"/>
      <c r="E61" s="21"/>
      <c r="F61" s="58">
        <f t="shared" si="3"/>
        <v>7.8003932915517687E-2</v>
      </c>
      <c r="G61" s="59">
        <v>7.9698663620372395E-2</v>
      </c>
      <c r="H61" s="60" t="str">
        <f>IF(ISERROR($F61-G61),"-",CONCATENATE((FIXED($F61-G61,4)*10000)," pbs"))</f>
        <v>-17 pbs</v>
      </c>
    </row>
    <row r="62" spans="2:8" x14ac:dyDescent="0.25">
      <c r="B62" s="50"/>
      <c r="C62" s="21"/>
      <c r="D62" s="21"/>
      <c r="E62" s="21"/>
      <c r="F62" s="59"/>
      <c r="G62" s="59"/>
      <c r="H62" s="60"/>
    </row>
    <row r="63" spans="2:8" ht="17.25" x14ac:dyDescent="0.25">
      <c r="B63" s="68" t="s">
        <v>148</v>
      </c>
      <c r="C63" s="21"/>
      <c r="D63" s="21"/>
      <c r="E63" s="21"/>
      <c r="F63" s="59"/>
      <c r="G63" s="59"/>
      <c r="H63" s="60"/>
    </row>
    <row r="64" spans="2:8" x14ac:dyDescent="0.25">
      <c r="B64" s="50"/>
      <c r="C64" s="21"/>
      <c r="D64" s="21"/>
      <c r="E64" s="21"/>
      <c r="F64" s="59"/>
      <c r="G64" s="59"/>
      <c r="H64" s="60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0</v>
      </c>
    </row>
    <row r="12" spans="2:7" ht="17.25" x14ac:dyDescent="0.3">
      <c r="B12" s="6" t="s">
        <v>10</v>
      </c>
      <c r="F12" s="4"/>
    </row>
    <row r="13" spans="2:7" x14ac:dyDescent="0.25">
      <c r="B13" s="13" t="s">
        <v>13</v>
      </c>
      <c r="F13" s="4"/>
    </row>
    <row r="14" spans="2:7" x14ac:dyDescent="0.25">
      <c r="B14" s="7"/>
      <c r="C14" s="7"/>
      <c r="D14" s="7"/>
      <c r="E14" s="8" t="s">
        <v>144</v>
      </c>
      <c r="F14" s="9" t="s">
        <v>145</v>
      </c>
      <c r="G14" s="9" t="s">
        <v>11</v>
      </c>
    </row>
    <row r="15" spans="2:7" s="5" customFormat="1" x14ac:dyDescent="0.25">
      <c r="B15" s="61" t="s">
        <v>1</v>
      </c>
      <c r="C15" s="61"/>
      <c r="D15" s="61"/>
      <c r="E15" s="47">
        <v>57117.916000000005</v>
      </c>
      <c r="F15" s="45">
        <v>57540.484999999986</v>
      </c>
      <c r="G15" s="38">
        <f t="shared" ref="G15:G28" si="0">IF(ISERROR($E15/F15),"-",$E15/F15-1)</f>
        <v>-7.3438553741766999E-3</v>
      </c>
    </row>
    <row r="16" spans="2:7" x14ac:dyDescent="0.25">
      <c r="B16" s="1" t="s">
        <v>128</v>
      </c>
      <c r="C16" s="19"/>
      <c r="D16" s="19"/>
      <c r="E16" s="48">
        <v>3220.3160000000003</v>
      </c>
      <c r="F16" s="28">
        <v>4132.7139999999999</v>
      </c>
      <c r="G16" s="29">
        <f t="shared" si="0"/>
        <v>-0.22077453218393528</v>
      </c>
    </row>
    <row r="17" spans="2:7" x14ac:dyDescent="0.25">
      <c r="B17" s="1" t="s">
        <v>129</v>
      </c>
      <c r="E17" s="48">
        <v>1672.1189999999999</v>
      </c>
      <c r="F17" s="28">
        <v>2236.4479999999999</v>
      </c>
      <c r="G17" s="29">
        <f t="shared" si="0"/>
        <v>-0.25233271687962344</v>
      </c>
    </row>
    <row r="18" spans="2:7" x14ac:dyDescent="0.25">
      <c r="B18" s="1" t="s">
        <v>75</v>
      </c>
      <c r="E18" s="48">
        <v>499.01</v>
      </c>
      <c r="F18" s="28">
        <v>503.572</v>
      </c>
      <c r="G18" s="29">
        <f t="shared" si="0"/>
        <v>-9.0592805001072918E-3</v>
      </c>
    </row>
    <row r="19" spans="2:7" s="5" customFormat="1" x14ac:dyDescent="0.25">
      <c r="B19" s="5" t="s">
        <v>2</v>
      </c>
      <c r="E19" s="47">
        <v>42169.372000000003</v>
      </c>
      <c r="F19" s="45">
        <v>43385.661999999997</v>
      </c>
      <c r="G19" s="38">
        <f t="shared" si="0"/>
        <v>-2.8034376886999945E-2</v>
      </c>
    </row>
    <row r="20" spans="2:7" x14ac:dyDescent="0.25">
      <c r="B20" s="1" t="s">
        <v>5</v>
      </c>
      <c r="E20" s="48">
        <v>3267.8589999999999</v>
      </c>
      <c r="F20" s="28">
        <v>5105.3639999999996</v>
      </c>
      <c r="G20" s="29">
        <f t="shared" si="0"/>
        <v>-0.35991655051432181</v>
      </c>
    </row>
    <row r="21" spans="2:7" s="21" customFormat="1" x14ac:dyDescent="0.25">
      <c r="B21" s="21" t="s">
        <v>132</v>
      </c>
      <c r="E21" s="22">
        <v>0</v>
      </c>
      <c r="F21" s="74">
        <v>40.018999999999998</v>
      </c>
      <c r="G21" s="66">
        <f t="shared" si="0"/>
        <v>-1</v>
      </c>
    </row>
    <row r="22" spans="2:7" x14ac:dyDescent="0.25">
      <c r="B22" s="5" t="s">
        <v>3</v>
      </c>
      <c r="C22" s="5"/>
      <c r="D22" s="5"/>
      <c r="E22" s="47">
        <v>40880.476000000002</v>
      </c>
      <c r="F22" s="45">
        <v>42078.197999999997</v>
      </c>
      <c r="G22" s="38">
        <f t="shared" si="0"/>
        <v>-2.8464194212879379E-2</v>
      </c>
    </row>
    <row r="23" spans="2:7" s="5" customFormat="1" x14ac:dyDescent="0.25">
      <c r="B23" s="21" t="s">
        <v>4</v>
      </c>
      <c r="C23" s="21"/>
      <c r="D23" s="21"/>
      <c r="E23" s="49">
        <v>1881.04996594</v>
      </c>
      <c r="F23" s="46">
        <v>3482.9516209500002</v>
      </c>
      <c r="G23" s="41">
        <f t="shared" si="0"/>
        <v>-0.45992647310245149</v>
      </c>
    </row>
    <row r="24" spans="2:7" x14ac:dyDescent="0.25">
      <c r="B24" s="54" t="s">
        <v>126</v>
      </c>
      <c r="C24" s="54"/>
      <c r="D24" s="54"/>
      <c r="E24" s="62">
        <f>+E22-E23</f>
        <v>38999.426034060001</v>
      </c>
      <c r="F24" s="63">
        <f>+F22-F23</f>
        <v>38595.246379049997</v>
      </c>
      <c r="G24" s="64">
        <f t="shared" si="0"/>
        <v>1.0472265186248331E-2</v>
      </c>
    </row>
    <row r="25" spans="2:7" s="19" customFormat="1" x14ac:dyDescent="0.25">
      <c r="B25" s="1" t="s">
        <v>6</v>
      </c>
      <c r="C25" s="1"/>
      <c r="D25" s="1"/>
      <c r="E25" s="48">
        <v>17869.002059859999</v>
      </c>
      <c r="F25" s="28">
        <v>16366.806</v>
      </c>
      <c r="G25" s="29">
        <f t="shared" si="0"/>
        <v>9.1783091939868999E-2</v>
      </c>
    </row>
    <row r="26" spans="2:7" x14ac:dyDescent="0.25">
      <c r="B26" s="5" t="s">
        <v>127</v>
      </c>
      <c r="C26" s="5"/>
      <c r="D26" s="5"/>
      <c r="E26" s="47">
        <f>+E24+E25</f>
        <v>56868.428093919996</v>
      </c>
      <c r="F26" s="45">
        <f>+F24+F25</f>
        <v>54962.052379050001</v>
      </c>
      <c r="G26" s="38">
        <f t="shared" si="0"/>
        <v>3.4685307996188408E-2</v>
      </c>
    </row>
    <row r="27" spans="2:7" s="5" customFormat="1" x14ac:dyDescent="0.25">
      <c r="B27" s="1" t="s">
        <v>7</v>
      </c>
      <c r="C27" s="1"/>
      <c r="D27" s="1"/>
      <c r="E27" s="48">
        <v>100237.90309392</v>
      </c>
      <c r="F27" s="28">
        <v>99731.520379049995</v>
      </c>
      <c r="G27" s="29">
        <f t="shared" si="0"/>
        <v>5.0774590916231599E-3</v>
      </c>
    </row>
    <row r="28" spans="2:7" x14ac:dyDescent="0.25">
      <c r="B28" s="5" t="s">
        <v>8</v>
      </c>
      <c r="C28" s="5"/>
      <c r="D28" s="5"/>
      <c r="E28" s="47">
        <v>4965.7520000000004</v>
      </c>
      <c r="F28" s="45">
        <v>4832.1570000000002</v>
      </c>
      <c r="G28" s="38">
        <f t="shared" si="0"/>
        <v>2.7647073553280777E-2</v>
      </c>
    </row>
    <row r="34" spans="2:7" ht="17.25" x14ac:dyDescent="0.3">
      <c r="B34" s="6" t="s">
        <v>12</v>
      </c>
      <c r="F34" s="4"/>
    </row>
    <row r="35" spans="2:7" x14ac:dyDescent="0.25">
      <c r="B35" s="13" t="s">
        <v>13</v>
      </c>
      <c r="F35" s="4"/>
    </row>
    <row r="36" spans="2:7" x14ac:dyDescent="0.25">
      <c r="B36" s="7"/>
      <c r="C36" s="7"/>
      <c r="D36" s="7"/>
      <c r="E36" s="8" t="s">
        <v>144</v>
      </c>
      <c r="F36" s="9" t="s">
        <v>9</v>
      </c>
      <c r="G36" s="9" t="s">
        <v>11</v>
      </c>
    </row>
    <row r="37" spans="2:7" x14ac:dyDescent="0.25">
      <c r="B37" s="61" t="s">
        <v>1</v>
      </c>
      <c r="C37" s="61"/>
      <c r="D37" s="61"/>
      <c r="E37" s="47">
        <f t="shared" ref="E37:E50" si="1">+E15</f>
        <v>57117.916000000005</v>
      </c>
      <c r="F37" s="45">
        <v>56515.915999999997</v>
      </c>
      <c r="G37" s="38">
        <f t="shared" ref="G37:G50" si="2">IF(ISERROR($E37/F37),"-",$E37/F37-1)</f>
        <v>1.0651866635232654E-2</v>
      </c>
    </row>
    <row r="38" spans="2:7" x14ac:dyDescent="0.25">
      <c r="B38" s="1" t="s">
        <v>128</v>
      </c>
      <c r="C38" s="19"/>
      <c r="D38" s="19"/>
      <c r="E38" s="48">
        <f t="shared" si="1"/>
        <v>3220.3160000000003</v>
      </c>
      <c r="F38" s="28">
        <v>3058.5769999999998</v>
      </c>
      <c r="G38" s="29">
        <f t="shared" si="2"/>
        <v>5.2880473501239367E-2</v>
      </c>
    </row>
    <row r="39" spans="2:7" x14ac:dyDescent="0.25">
      <c r="B39" s="1" t="s">
        <v>129</v>
      </c>
      <c r="E39" s="48">
        <f t="shared" si="1"/>
        <v>1672.1189999999999</v>
      </c>
      <c r="F39" s="28">
        <v>2206.6579999999999</v>
      </c>
      <c r="G39" s="29">
        <f t="shared" si="2"/>
        <v>-0.24223916891516495</v>
      </c>
    </row>
    <row r="40" spans="2:7" x14ac:dyDescent="0.25">
      <c r="B40" s="1" t="s">
        <v>75</v>
      </c>
      <c r="E40" s="48">
        <f t="shared" si="1"/>
        <v>499.01</v>
      </c>
      <c r="F40" s="28">
        <v>503.11799999999999</v>
      </c>
      <c r="G40" s="29">
        <f t="shared" si="2"/>
        <v>-8.1650825452478371E-3</v>
      </c>
    </row>
    <row r="41" spans="2:7" x14ac:dyDescent="0.25">
      <c r="B41" s="5" t="s">
        <v>2</v>
      </c>
      <c r="C41" s="5"/>
      <c r="D41" s="5"/>
      <c r="E41" s="47">
        <f t="shared" si="1"/>
        <v>42169.372000000003</v>
      </c>
      <c r="F41" s="45">
        <v>42573.133000000002</v>
      </c>
      <c r="G41" s="38">
        <f t="shared" si="2"/>
        <v>-9.4839390843045601E-3</v>
      </c>
    </row>
    <row r="42" spans="2:7" x14ac:dyDescent="0.25">
      <c r="B42" s="1" t="s">
        <v>5</v>
      </c>
      <c r="E42" s="48">
        <f t="shared" si="1"/>
        <v>3267.8589999999999</v>
      </c>
      <c r="F42" s="28">
        <v>4035.0990000000002</v>
      </c>
      <c r="G42" s="29">
        <f t="shared" si="2"/>
        <v>-0.19014155538686917</v>
      </c>
    </row>
    <row r="43" spans="2:7" s="21" customFormat="1" x14ac:dyDescent="0.25">
      <c r="B43" s="21" t="s">
        <v>132</v>
      </c>
      <c r="E43" s="22">
        <f t="shared" si="1"/>
        <v>0</v>
      </c>
      <c r="F43" s="23">
        <v>0</v>
      </c>
      <c r="G43" s="66" t="str">
        <f t="shared" si="2"/>
        <v>-</v>
      </c>
    </row>
    <row r="44" spans="2:7" x14ac:dyDescent="0.25">
      <c r="B44" s="5" t="s">
        <v>3</v>
      </c>
      <c r="C44" s="5"/>
      <c r="D44" s="5"/>
      <c r="E44" s="47">
        <f t="shared" si="1"/>
        <v>40880.476000000002</v>
      </c>
      <c r="F44" s="45">
        <v>41227.453000000001</v>
      </c>
      <c r="G44" s="38">
        <f t="shared" si="2"/>
        <v>-8.4161638605226852E-3</v>
      </c>
    </row>
    <row r="45" spans="2:7" x14ac:dyDescent="0.25">
      <c r="B45" s="21" t="s">
        <v>4</v>
      </c>
      <c r="C45" s="21"/>
      <c r="D45" s="21"/>
      <c r="E45" s="49">
        <f t="shared" si="1"/>
        <v>1881.04996594</v>
      </c>
      <c r="F45" s="46">
        <v>2353.3449286899995</v>
      </c>
      <c r="G45" s="41">
        <f t="shared" si="2"/>
        <v>-0.20069092167160751</v>
      </c>
    </row>
    <row r="46" spans="2:7" x14ac:dyDescent="0.25">
      <c r="B46" s="54" t="s">
        <v>126</v>
      </c>
      <c r="C46" s="54"/>
      <c r="D46" s="54"/>
      <c r="E46" s="62">
        <f t="shared" si="1"/>
        <v>38999.426034060001</v>
      </c>
      <c r="F46" s="63">
        <f>+F44-F45</f>
        <v>38874.108071310002</v>
      </c>
      <c r="G46" s="64">
        <f t="shared" si="2"/>
        <v>3.2236871523874111E-3</v>
      </c>
    </row>
    <row r="47" spans="2:7" x14ac:dyDescent="0.25">
      <c r="B47" s="1" t="s">
        <v>6</v>
      </c>
      <c r="E47" s="48">
        <f t="shared" si="1"/>
        <v>17869.002059859999</v>
      </c>
      <c r="F47" s="28">
        <v>17886.114987289995</v>
      </c>
      <c r="G47" s="29">
        <f t="shared" si="2"/>
        <v>-9.5677163219387573E-4</v>
      </c>
    </row>
    <row r="48" spans="2:7" x14ac:dyDescent="0.25">
      <c r="B48" s="5" t="s">
        <v>127</v>
      </c>
      <c r="C48" s="5"/>
      <c r="D48" s="5"/>
      <c r="E48" s="47">
        <f t="shared" si="1"/>
        <v>56868.428093919996</v>
      </c>
      <c r="F48" s="45">
        <f>+F46+F47</f>
        <v>56760.223058599993</v>
      </c>
      <c r="G48" s="38">
        <f t="shared" si="2"/>
        <v>1.9063532433318819E-3</v>
      </c>
    </row>
    <row r="49" spans="2:7" x14ac:dyDescent="0.25">
      <c r="B49" s="1" t="s">
        <v>7</v>
      </c>
      <c r="E49" s="48">
        <f t="shared" si="1"/>
        <v>100237.90309392</v>
      </c>
      <c r="F49" s="28">
        <v>100321.2350586</v>
      </c>
      <c r="G49" s="29">
        <f t="shared" si="2"/>
        <v>-8.3065130359805117E-4</v>
      </c>
    </row>
    <row r="50" spans="2:7" x14ac:dyDescent="0.25">
      <c r="B50" s="5" t="s">
        <v>8</v>
      </c>
      <c r="C50" s="5"/>
      <c r="D50" s="5"/>
      <c r="E50" s="47">
        <f t="shared" si="1"/>
        <v>4965.7520000000004</v>
      </c>
      <c r="F50" s="45">
        <v>4875.5159999999996</v>
      </c>
      <c r="G50" s="38">
        <f t="shared" si="2"/>
        <v>1.8507989718421713E-2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14</v>
      </c>
    </row>
    <row r="12" spans="2:7" ht="17.25" x14ac:dyDescent="0.3">
      <c r="B12" s="6" t="s">
        <v>10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144</v>
      </c>
      <c r="F14" s="9" t="s">
        <v>145</v>
      </c>
      <c r="G14" s="9" t="s">
        <v>11</v>
      </c>
    </row>
    <row r="15" spans="2:7" x14ac:dyDescent="0.25">
      <c r="B15" s="1" t="s">
        <v>15</v>
      </c>
      <c r="E15" s="30">
        <v>5.3332512636619603E-2</v>
      </c>
      <c r="F15" s="31">
        <v>4.8539123988185641E-2</v>
      </c>
      <c r="G15" s="32" t="str">
        <f>IF(ISERROR($E15-F15),"-",CONCATENATE((FIXED($E15-F15,4)*10000)," bp"))</f>
        <v>48 bp</v>
      </c>
    </row>
    <row r="16" spans="2:7" x14ac:dyDescent="0.25">
      <c r="B16" s="1" t="s">
        <v>18</v>
      </c>
      <c r="E16" s="30">
        <v>5.7383402858085367E-2</v>
      </c>
      <c r="F16" s="31">
        <v>5.2217754743088755E-2</v>
      </c>
      <c r="G16" s="32" t="str">
        <f>IF(ISERROR($E16-F16),"-",CONCATENATE((FIXED($E16-F16,4)*10000)," bp"))</f>
        <v>52 bp</v>
      </c>
    </row>
    <row r="17" spans="2:7" x14ac:dyDescent="0.25">
      <c r="B17" s="1" t="s">
        <v>16</v>
      </c>
      <c r="E17" s="30">
        <v>4.5131774166749204E-3</v>
      </c>
      <c r="F17" s="31">
        <v>3.918846983770082E-3</v>
      </c>
      <c r="G17" s="32" t="str">
        <f>IF(ISERROR($E17-F17),"-",CONCATENATE((FIXED($E17-F17,4)*10000)," bp"))</f>
        <v>6 bp</v>
      </c>
    </row>
    <row r="18" spans="2:7" x14ac:dyDescent="0.25">
      <c r="B18" s="1" t="s">
        <v>17</v>
      </c>
      <c r="E18" s="30">
        <v>8.4419240985074331E-3</v>
      </c>
      <c r="F18" s="31">
        <v>7.1242301346416508E-3</v>
      </c>
      <c r="G18" s="32" t="str">
        <f>IF(ISERROR($E18-F18),"-",CONCATENATE((FIXED($E18-F18,4)*10000)," bp"))</f>
        <v>13 bp</v>
      </c>
    </row>
    <row r="19" spans="2:7" x14ac:dyDescent="0.25">
      <c r="B19" s="1" t="s">
        <v>19</v>
      </c>
      <c r="E19" s="30">
        <v>0.50887837433428551</v>
      </c>
      <c r="F19" s="31">
        <v>0.63784901397281968</v>
      </c>
      <c r="G19" s="32" t="str">
        <f>IF(ISERROR($E19-F19),"-",CONCATENATE((FIXED($E19-F19,4)*10000)," bp"))</f>
        <v>-1290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12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144</v>
      </c>
      <c r="F30" s="9" t="s">
        <v>9</v>
      </c>
      <c r="G30" s="9" t="s">
        <v>11</v>
      </c>
    </row>
    <row r="31" spans="2:7" x14ac:dyDescent="0.25">
      <c r="B31" s="1" t="s">
        <v>15</v>
      </c>
      <c r="E31" s="30">
        <f>+E15</f>
        <v>5.3332512636619603E-2</v>
      </c>
      <c r="F31" s="31">
        <v>5.0558376321440009E-2</v>
      </c>
      <c r="G31" s="32" t="str">
        <f>IF(ISERROR($E31-F31),"-",CONCATENATE((FIXED($E31-F31,4)*10000)," bp"))</f>
        <v>28 bp</v>
      </c>
    </row>
    <row r="32" spans="2:7" x14ac:dyDescent="0.25">
      <c r="B32" s="1" t="s">
        <v>18</v>
      </c>
      <c r="E32" s="30">
        <f t="shared" ref="E32:E35" si="0">+E16</f>
        <v>5.7383402858085367E-2</v>
      </c>
      <c r="F32" s="31">
        <v>5.4394125957890949E-2</v>
      </c>
      <c r="G32" s="32" t="str">
        <f>IF(ISERROR($E32-F32),"-",CONCATENATE((FIXED($E32-F32,4)*10000)," bp"))</f>
        <v>30 bp</v>
      </c>
    </row>
    <row r="33" spans="2:7" x14ac:dyDescent="0.25">
      <c r="B33" s="1" t="s">
        <v>16</v>
      </c>
      <c r="E33" s="30">
        <f t="shared" si="0"/>
        <v>4.5131774166749204E-3</v>
      </c>
      <c r="F33" s="31">
        <v>4.2297990434052189E-3</v>
      </c>
      <c r="G33" s="32" t="str">
        <f>IF(ISERROR($E33-F33),"-",CONCATENATE((FIXED($E33-F33,4)*10000)," bp"))</f>
        <v>3 bp</v>
      </c>
    </row>
    <row r="34" spans="2:7" x14ac:dyDescent="0.25">
      <c r="B34" s="1" t="s">
        <v>17</v>
      </c>
      <c r="E34" s="30">
        <f t="shared" si="0"/>
        <v>8.4419240985074331E-3</v>
      </c>
      <c r="F34" s="31">
        <v>7.9110556549896235E-3</v>
      </c>
      <c r="G34" s="32" t="str">
        <f>IF(ISERROR($E34-F34),"-",CONCATENATE((FIXED($E34-F34,4)*10000)," bp"))</f>
        <v>5 bp</v>
      </c>
    </row>
    <row r="35" spans="2:7" x14ac:dyDescent="0.25">
      <c r="B35" s="1" t="s">
        <v>19</v>
      </c>
      <c r="E35" s="30">
        <f t="shared" si="0"/>
        <v>0.50887837433428551</v>
      </c>
      <c r="F35" s="31">
        <v>0.56079078400285265</v>
      </c>
      <c r="G35" s="32" t="str">
        <f>IF(ISERROR($E35-F35),"-",CONCATENATE((FIXED($E35-F35,4)*10000)," bp"))</f>
        <v>-519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20</v>
      </c>
    </row>
    <row r="12" spans="2:7" ht="17.25" x14ac:dyDescent="0.3">
      <c r="B12" s="6" t="s">
        <v>10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144</v>
      </c>
      <c r="F14" s="9" t="s">
        <v>145</v>
      </c>
      <c r="G14" s="9" t="s">
        <v>11</v>
      </c>
    </row>
    <row r="15" spans="2:7" x14ac:dyDescent="0.25">
      <c r="B15" s="1" t="s">
        <v>21</v>
      </c>
      <c r="E15" s="30">
        <v>0.15219134328105283</v>
      </c>
      <c r="F15" s="31">
        <v>0.14606112759189102</v>
      </c>
      <c r="G15" s="32" t="str">
        <f t="shared" ref="G15:G23" si="0">IF(ISERROR($E15-F15),"-",CONCATENATE((FIXED($E15-F15,4)*10000)," bp"))</f>
        <v>61 bp</v>
      </c>
    </row>
    <row r="16" spans="2:7" x14ac:dyDescent="0.25">
      <c r="B16" s="1" t="s">
        <v>22</v>
      </c>
      <c r="E16" s="30">
        <v>0.15219134328105283</v>
      </c>
      <c r="F16" s="31">
        <v>0.14606112759189102</v>
      </c>
      <c r="G16" s="32" t="str">
        <f t="shared" si="0"/>
        <v>61 bp</v>
      </c>
    </row>
    <row r="17" spans="2:7" x14ac:dyDescent="0.25">
      <c r="B17" s="1" t="s">
        <v>23</v>
      </c>
      <c r="E17" s="30">
        <v>0.15219134328105283</v>
      </c>
      <c r="F17" s="31">
        <v>0.14703372226284095</v>
      </c>
      <c r="G17" s="32" t="str">
        <f t="shared" si="0"/>
        <v>52 bp</v>
      </c>
    </row>
    <row r="18" spans="2:7" x14ac:dyDescent="0.25">
      <c r="B18" s="1" t="s">
        <v>24</v>
      </c>
      <c r="E18" s="30">
        <v>7.9572787269512862E-2</v>
      </c>
      <c r="F18" s="31">
        <v>7.8071664129355192E-2</v>
      </c>
      <c r="G18" s="32" t="str">
        <f t="shared" si="0"/>
        <v>15 bp</v>
      </c>
    </row>
    <row r="19" spans="2:7" s="21" customFormat="1" x14ac:dyDescent="0.25">
      <c r="B19" s="21" t="s">
        <v>134</v>
      </c>
      <c r="E19" s="58">
        <v>0.14846394676583535</v>
      </c>
      <c r="F19" s="59">
        <v>0.13937967325519665</v>
      </c>
      <c r="G19" s="60" t="str">
        <f t="shared" si="0"/>
        <v>91 bp</v>
      </c>
    </row>
    <row r="20" spans="2:7" s="21" customFormat="1" x14ac:dyDescent="0.25">
      <c r="B20" s="21" t="s">
        <v>135</v>
      </c>
      <c r="E20" s="58">
        <v>7.8003932915517687E-2</v>
      </c>
      <c r="F20" s="59">
        <v>7.5144544699978125E-2</v>
      </c>
      <c r="G20" s="60" t="str">
        <f t="shared" si="0"/>
        <v>29 bp</v>
      </c>
    </row>
    <row r="21" spans="2:7" x14ac:dyDescent="0.25">
      <c r="B21" s="1" t="s">
        <v>25</v>
      </c>
      <c r="E21" s="30">
        <v>1.7991494912947084</v>
      </c>
      <c r="F21" s="31">
        <v>1.6566313390234211</v>
      </c>
      <c r="G21" s="32" t="str">
        <f t="shared" si="0"/>
        <v>1425 bp</v>
      </c>
    </row>
    <row r="22" spans="2:7" x14ac:dyDescent="0.25">
      <c r="B22" s="1" t="s">
        <v>26</v>
      </c>
      <c r="E22" s="30">
        <v>1.1678198492143967</v>
      </c>
      <c r="F22" s="31">
        <v>1.1400002979199719</v>
      </c>
      <c r="G22" s="32" t="str">
        <f t="shared" si="0"/>
        <v>278 bp</v>
      </c>
    </row>
    <row r="23" spans="2:7" x14ac:dyDescent="0.25">
      <c r="B23" s="1" t="s">
        <v>136</v>
      </c>
      <c r="E23" s="30">
        <v>1.0733665733282052</v>
      </c>
      <c r="F23" s="31">
        <v>1.1130465966996215</v>
      </c>
      <c r="G23" s="32" t="str">
        <f t="shared" si="0"/>
        <v>-397 bp</v>
      </c>
    </row>
    <row r="29" spans="2:7" ht="17.25" x14ac:dyDescent="0.3">
      <c r="B29" s="6" t="s">
        <v>12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144</v>
      </c>
      <c r="F31" s="9" t="s">
        <v>9</v>
      </c>
      <c r="G31" s="9" t="s">
        <v>11</v>
      </c>
    </row>
    <row r="32" spans="2:7" x14ac:dyDescent="0.25">
      <c r="B32" s="1" t="s">
        <v>21</v>
      </c>
      <c r="E32" s="30">
        <f t="shared" ref="E32:E40" si="1">+E15</f>
        <v>0.15219134328105283</v>
      </c>
      <c r="F32" s="31">
        <v>0.151970070929107</v>
      </c>
      <c r="G32" s="32" t="str">
        <f t="shared" ref="G32:G40" si="2">IF(ISERROR($E32-F32),"-",CONCATENATE((FIXED($E32-F32,4)*10000)," bp"))</f>
        <v>2 bp</v>
      </c>
    </row>
    <row r="33" spans="2:7" x14ac:dyDescent="0.25">
      <c r="B33" s="1" t="s">
        <v>22</v>
      </c>
      <c r="E33" s="30">
        <f t="shared" si="1"/>
        <v>0.15219134328105283</v>
      </c>
      <c r="F33" s="31">
        <v>0.151970070929107</v>
      </c>
      <c r="G33" s="32" t="str">
        <f t="shared" si="2"/>
        <v>2 bp</v>
      </c>
    </row>
    <row r="34" spans="2:7" x14ac:dyDescent="0.25">
      <c r="B34" s="1" t="s">
        <v>23</v>
      </c>
      <c r="E34" s="30">
        <f t="shared" si="1"/>
        <v>0.15219134328105283</v>
      </c>
      <c r="F34" s="31">
        <v>0.151970070929107</v>
      </c>
      <c r="G34" s="32" t="str">
        <f t="shared" si="2"/>
        <v>2 bp</v>
      </c>
    </row>
    <row r="35" spans="2:7" s="21" customFormat="1" x14ac:dyDescent="0.25">
      <c r="B35" s="1" t="s">
        <v>24</v>
      </c>
      <c r="C35" s="1"/>
      <c r="D35" s="1"/>
      <c r="E35" s="30">
        <f t="shared" si="1"/>
        <v>7.9572787269512862E-2</v>
      </c>
      <c r="F35" s="31">
        <v>8.0883195637725905E-2</v>
      </c>
      <c r="G35" s="32" t="str">
        <f t="shared" si="2"/>
        <v>-13 bp</v>
      </c>
    </row>
    <row r="36" spans="2:7" s="21" customFormat="1" x14ac:dyDescent="0.25">
      <c r="B36" s="21" t="s">
        <v>134</v>
      </c>
      <c r="E36" s="58">
        <f t="shared" si="1"/>
        <v>0.14846394676583535</v>
      </c>
      <c r="F36" s="59">
        <v>0.14563704164895933</v>
      </c>
      <c r="G36" s="60" t="str">
        <f t="shared" si="2"/>
        <v>28 bp</v>
      </c>
    </row>
    <row r="37" spans="2:7" x14ac:dyDescent="0.25">
      <c r="B37" s="21" t="s">
        <v>135</v>
      </c>
      <c r="C37" s="21"/>
      <c r="D37" s="21"/>
      <c r="E37" s="58">
        <f t="shared" si="1"/>
        <v>7.8003932915517687E-2</v>
      </c>
      <c r="F37" s="59">
        <v>7.9698663620372395E-2</v>
      </c>
      <c r="G37" s="60" t="str">
        <f t="shared" si="2"/>
        <v>-17 bp</v>
      </c>
    </row>
    <row r="38" spans="2:7" x14ac:dyDescent="0.25">
      <c r="B38" s="1" t="s">
        <v>25</v>
      </c>
      <c r="E38" s="30">
        <f t="shared" si="1"/>
        <v>1.7991494912947084</v>
      </c>
      <c r="F38" s="31">
        <v>1.5632080509878554</v>
      </c>
      <c r="G38" s="32" t="str">
        <f t="shared" si="2"/>
        <v>2359 bp</v>
      </c>
    </row>
    <row r="39" spans="2:7" x14ac:dyDescent="0.25">
      <c r="B39" s="1" t="s">
        <v>26</v>
      </c>
      <c r="E39" s="30">
        <f t="shared" si="1"/>
        <v>1.1678198492143967</v>
      </c>
      <c r="F39" s="31">
        <v>1.1571640214304229</v>
      </c>
      <c r="G39" s="32" t="str">
        <f t="shared" si="2"/>
        <v>107 bp</v>
      </c>
    </row>
    <row r="40" spans="2:7" x14ac:dyDescent="0.25">
      <c r="B40" s="1" t="s">
        <v>136</v>
      </c>
      <c r="E40" s="30">
        <f t="shared" si="1"/>
        <v>1.0733665733282052</v>
      </c>
      <c r="F40" s="31">
        <v>1.0863565106342519</v>
      </c>
      <c r="G40" s="32" t="str">
        <f t="shared" si="2"/>
        <v>-130 bp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27</v>
      </c>
    </row>
    <row r="12" spans="2:9" ht="17.25" x14ac:dyDescent="0.3">
      <c r="B12" s="6" t="s">
        <v>10</v>
      </c>
      <c r="F12" s="4"/>
    </row>
    <row r="13" spans="2:9" x14ac:dyDescent="0.25">
      <c r="B13" s="13" t="s">
        <v>33</v>
      </c>
      <c r="F13" s="4"/>
    </row>
    <row r="14" spans="2:9" x14ac:dyDescent="0.25">
      <c r="B14" s="7"/>
      <c r="C14" s="7"/>
      <c r="D14" s="7"/>
      <c r="E14" s="8" t="s">
        <v>144</v>
      </c>
      <c r="F14" s="9" t="s">
        <v>145</v>
      </c>
      <c r="G14" s="9" t="s">
        <v>11</v>
      </c>
    </row>
    <row r="15" spans="2:9" x14ac:dyDescent="0.25">
      <c r="B15" s="1" t="s">
        <v>28</v>
      </c>
      <c r="E15" s="33">
        <v>5937</v>
      </c>
      <c r="F15" s="34">
        <v>5992</v>
      </c>
      <c r="G15" s="35">
        <f>IF(ISERROR($E15/F15),"-",$E15/F15-1)</f>
        <v>-9.1789052069426447E-3</v>
      </c>
      <c r="H15" s="12"/>
      <c r="I15" s="12"/>
    </row>
    <row r="16" spans="2:9" x14ac:dyDescent="0.25">
      <c r="B16" s="1" t="s">
        <v>29</v>
      </c>
      <c r="E16" s="33">
        <v>936</v>
      </c>
      <c r="F16" s="34">
        <v>969</v>
      </c>
      <c r="G16" s="35">
        <f t="shared" ref="G16:G20" si="0">IF(ISERROR($E16/F16),"-",$E16/F16-1)</f>
        <v>-3.4055727554179516E-2</v>
      </c>
      <c r="H16" s="12"/>
      <c r="I16" s="12"/>
    </row>
    <row r="17" spans="2:9" x14ac:dyDescent="0.25">
      <c r="B17" s="1" t="s">
        <v>30</v>
      </c>
      <c r="E17" s="33">
        <v>2632495</v>
      </c>
      <c r="F17" s="34">
        <v>2702355</v>
      </c>
      <c r="G17" s="35">
        <f t="shared" si="0"/>
        <v>-2.5851525798794017E-2</v>
      </c>
      <c r="H17" s="12"/>
      <c r="I17" s="12"/>
    </row>
    <row r="18" spans="2:9" x14ac:dyDescent="0.25">
      <c r="B18" s="1" t="s">
        <v>107</v>
      </c>
      <c r="E18" s="33">
        <v>2481693</v>
      </c>
      <c r="F18" s="34">
        <v>2548305</v>
      </c>
      <c r="G18" s="35">
        <f t="shared" si="0"/>
        <v>-2.6139728172255627E-2</v>
      </c>
      <c r="H18" s="12"/>
      <c r="I18" s="12"/>
    </row>
    <row r="19" spans="2:9" x14ac:dyDescent="0.25">
      <c r="B19" s="1" t="s">
        <v>31</v>
      </c>
      <c r="E19" s="33">
        <v>150802</v>
      </c>
      <c r="F19" s="34">
        <v>154050</v>
      </c>
      <c r="G19" s="35">
        <f t="shared" si="0"/>
        <v>-2.1084063615709137E-2</v>
      </c>
      <c r="H19" s="12"/>
      <c r="I19" s="12"/>
    </row>
    <row r="20" spans="2:9" x14ac:dyDescent="0.25">
      <c r="B20" s="1" t="s">
        <v>32</v>
      </c>
      <c r="E20" s="33">
        <v>1987</v>
      </c>
      <c r="F20" s="34">
        <v>2008</v>
      </c>
      <c r="G20" s="35">
        <f t="shared" si="0"/>
        <v>-1.0458167330677282E-2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12</v>
      </c>
      <c r="F28" s="4"/>
      <c r="H28" s="12"/>
      <c r="I28" s="12"/>
    </row>
    <row r="29" spans="2:9" x14ac:dyDescent="0.25">
      <c r="B29" s="13" t="s">
        <v>33</v>
      </c>
      <c r="F29" s="4"/>
      <c r="H29" s="12"/>
      <c r="I29" s="12"/>
    </row>
    <row r="30" spans="2:9" x14ac:dyDescent="0.25">
      <c r="B30" s="7"/>
      <c r="C30" s="7"/>
      <c r="D30" s="7"/>
      <c r="E30" s="8" t="s">
        <v>144</v>
      </c>
      <c r="F30" s="9" t="s">
        <v>9</v>
      </c>
      <c r="G30" s="9" t="s">
        <v>11</v>
      </c>
      <c r="H30" s="12"/>
      <c r="I30" s="12"/>
    </row>
    <row r="31" spans="2:9" x14ac:dyDescent="0.25">
      <c r="B31" s="1" t="s">
        <v>28</v>
      </c>
      <c r="E31" s="33">
        <f>+E15</f>
        <v>5937</v>
      </c>
      <c r="F31" s="34">
        <v>5931</v>
      </c>
      <c r="G31" s="35">
        <f>IF(ISERROR($E31/F31),"-",$E31/F31-1)</f>
        <v>1.0116337885686111E-3</v>
      </c>
      <c r="H31" s="12"/>
      <c r="I31" s="12"/>
    </row>
    <row r="32" spans="2:9" x14ac:dyDescent="0.25">
      <c r="B32" s="1" t="s">
        <v>29</v>
      </c>
      <c r="E32" s="33">
        <f t="shared" ref="E32:E36" si="1">+E16</f>
        <v>936</v>
      </c>
      <c r="F32" s="34">
        <v>958</v>
      </c>
      <c r="G32" s="35">
        <f t="shared" ref="G32:G36" si="2">IF(ISERROR($E32/F32),"-",$E32/F32-1)</f>
        <v>-2.2964509394572064E-2</v>
      </c>
      <c r="H32" s="12"/>
      <c r="I32" s="12"/>
    </row>
    <row r="33" spans="2:9" x14ac:dyDescent="0.25">
      <c r="B33" s="1" t="s">
        <v>30</v>
      </c>
      <c r="E33" s="33">
        <f t="shared" si="1"/>
        <v>2632495</v>
      </c>
      <c r="F33" s="34">
        <v>2676588</v>
      </c>
      <c r="G33" s="35">
        <f t="shared" si="2"/>
        <v>-1.6473585026907434E-2</v>
      </c>
      <c r="H33" s="12"/>
      <c r="I33" s="12"/>
    </row>
    <row r="34" spans="2:9" x14ac:dyDescent="0.25">
      <c r="B34" s="1" t="s">
        <v>107</v>
      </c>
      <c r="E34" s="33">
        <f t="shared" si="1"/>
        <v>2481693</v>
      </c>
      <c r="F34" s="34">
        <v>2524219</v>
      </c>
      <c r="G34" s="35">
        <f t="shared" si="2"/>
        <v>-1.6847191151005525E-2</v>
      </c>
      <c r="H34" s="12"/>
      <c r="I34" s="12"/>
    </row>
    <row r="35" spans="2:9" x14ac:dyDescent="0.25">
      <c r="B35" s="1" t="s">
        <v>31</v>
      </c>
      <c r="E35" s="33">
        <f t="shared" si="1"/>
        <v>150802</v>
      </c>
      <c r="F35" s="34">
        <v>152369</v>
      </c>
      <c r="G35" s="35">
        <f t="shared" si="2"/>
        <v>-1.0284244170402079E-2</v>
      </c>
      <c r="H35" s="12"/>
      <c r="I35" s="12"/>
    </row>
    <row r="36" spans="2:9" x14ac:dyDescent="0.25">
      <c r="B36" s="1" t="s">
        <v>32</v>
      </c>
      <c r="E36" s="33">
        <f t="shared" si="1"/>
        <v>1987</v>
      </c>
      <c r="F36" s="34">
        <v>1994</v>
      </c>
      <c r="G36" s="35">
        <f t="shared" si="2"/>
        <v>-3.5105315947843163E-3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topLeftCell="A4" zoomScale="90" zoomScaleNormal="90" workbookViewId="0">
      <selection activeCell="A4" sqref="A4"/>
    </sheetView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34</v>
      </c>
    </row>
    <row r="10" spans="2:10" x14ac:dyDescent="0.25">
      <c r="B10" s="13" t="s">
        <v>13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144</v>
      </c>
      <c r="I14" s="9" t="s">
        <v>145</v>
      </c>
      <c r="J14" s="9" t="s">
        <v>11</v>
      </c>
    </row>
    <row r="15" spans="2:10" x14ac:dyDescent="0.25">
      <c r="B15" s="5" t="s">
        <v>35</v>
      </c>
      <c r="C15" s="5"/>
      <c r="D15" s="5"/>
      <c r="E15" s="5"/>
      <c r="F15" s="5"/>
      <c r="G15" s="5"/>
      <c r="H15" s="17">
        <v>134.821</v>
      </c>
      <c r="I15" s="37">
        <v>145.375</v>
      </c>
      <c r="J15" s="38">
        <f>IF(ISERROR($H15/I15),"-",$H15/I15-1)</f>
        <v>-7.2598452278589853E-2</v>
      </c>
    </row>
    <row r="16" spans="2:10" x14ac:dyDescent="0.25">
      <c r="B16" s="1" t="s">
        <v>36</v>
      </c>
      <c r="H16" s="20">
        <v>25.494</v>
      </c>
      <c r="I16" s="11">
        <v>44.45</v>
      </c>
      <c r="J16" s="35">
        <f t="shared" ref="J16:J41" si="0">IF(ISERROR($H16/I16),"-",$H16/I16-1)</f>
        <v>-0.42645669291338584</v>
      </c>
    </row>
    <row r="17" spans="2:11" x14ac:dyDescent="0.25">
      <c r="B17" s="1" t="s">
        <v>54</v>
      </c>
      <c r="H17" s="20">
        <v>3.3879999999999999</v>
      </c>
      <c r="I17" s="11">
        <v>3.605</v>
      </c>
      <c r="J17" s="35">
        <f t="shared" si="0"/>
        <v>-6.0194174757281615E-2</v>
      </c>
    </row>
    <row r="18" spans="2:11" x14ac:dyDescent="0.25">
      <c r="B18" s="5" t="s">
        <v>48</v>
      </c>
      <c r="C18" s="5"/>
      <c r="D18" s="5"/>
      <c r="E18" s="5"/>
      <c r="F18" s="5"/>
      <c r="G18" s="5"/>
      <c r="H18" s="17">
        <v>89.814999999999998</v>
      </c>
      <c r="I18" s="37">
        <v>87.72699999999999</v>
      </c>
      <c r="J18" s="38">
        <f t="shared" si="0"/>
        <v>2.3801110262519076E-2</v>
      </c>
    </row>
    <row r="19" spans="2:11" x14ac:dyDescent="0.25">
      <c r="B19" s="1" t="s">
        <v>55</v>
      </c>
      <c r="H19" s="20">
        <v>153.83000000000001</v>
      </c>
      <c r="I19" s="11">
        <v>6.0110000000000001</v>
      </c>
      <c r="J19" s="35">
        <f t="shared" si="0"/>
        <v>24.59141573781401</v>
      </c>
    </row>
    <row r="20" spans="2:11" x14ac:dyDescent="0.25">
      <c r="B20" s="1" t="s">
        <v>37</v>
      </c>
      <c r="H20" s="20">
        <v>0.75700000000000001</v>
      </c>
      <c r="I20" s="11">
        <v>1.056</v>
      </c>
      <c r="J20" s="35">
        <f t="shared" si="0"/>
        <v>-0.28314393939393945</v>
      </c>
    </row>
    <row r="21" spans="2:11" x14ac:dyDescent="0.25">
      <c r="B21" s="1" t="s">
        <v>56</v>
      </c>
      <c r="H21" s="20">
        <v>24.108000000000001</v>
      </c>
      <c r="I21" s="11">
        <v>23.697000000000003</v>
      </c>
      <c r="J21" s="35">
        <f t="shared" si="0"/>
        <v>1.7343967590834231E-2</v>
      </c>
    </row>
    <row r="22" spans="2:11" ht="17.25" x14ac:dyDescent="0.3">
      <c r="B22" s="6" t="s">
        <v>38</v>
      </c>
      <c r="C22" s="6"/>
      <c r="D22" s="6"/>
      <c r="E22" s="6"/>
      <c r="F22" s="6"/>
      <c r="G22" s="6"/>
      <c r="H22" s="18">
        <f>SUM(H15:H21)</f>
        <v>432.21300000000002</v>
      </c>
      <c r="I22" s="27">
        <f>SUM(I15:I21)</f>
        <v>311.92099999999999</v>
      </c>
      <c r="J22" s="39">
        <f t="shared" si="0"/>
        <v>0.38564893033813052</v>
      </c>
      <c r="K22" s="12"/>
    </row>
    <row r="23" spans="2:11" x14ac:dyDescent="0.25">
      <c r="B23" s="19" t="s">
        <v>40</v>
      </c>
      <c r="C23" s="19"/>
      <c r="D23" s="19"/>
      <c r="E23" s="19"/>
      <c r="F23" s="19"/>
      <c r="G23" s="19"/>
      <c r="H23" s="20">
        <f>+H24+H25</f>
        <v>162.01499999999999</v>
      </c>
      <c r="I23" s="11">
        <f>+I24+I25</f>
        <v>165.40299999999999</v>
      </c>
      <c r="J23" s="35">
        <f t="shared" si="0"/>
        <v>-2.0483304414067538E-2</v>
      </c>
    </row>
    <row r="24" spans="2:11" s="21" customFormat="1" x14ac:dyDescent="0.25">
      <c r="B24" s="21" t="s">
        <v>39</v>
      </c>
      <c r="H24" s="22">
        <v>113.703</v>
      </c>
      <c r="I24" s="23">
        <v>116.758</v>
      </c>
      <c r="J24" s="35">
        <f t="shared" si="0"/>
        <v>-2.616523064800691E-2</v>
      </c>
    </row>
    <row r="25" spans="2:11" s="21" customFormat="1" x14ac:dyDescent="0.25">
      <c r="B25" s="21" t="s">
        <v>106</v>
      </c>
      <c r="H25" s="22">
        <v>48.311999999999998</v>
      </c>
      <c r="I25" s="23">
        <v>48.645000000000003</v>
      </c>
      <c r="J25" s="35">
        <f t="shared" si="0"/>
        <v>-6.8455134135061435E-3</v>
      </c>
    </row>
    <row r="26" spans="2:11" x14ac:dyDescent="0.25">
      <c r="B26" s="1" t="s">
        <v>41</v>
      </c>
      <c r="H26" s="20">
        <v>12.725</v>
      </c>
      <c r="I26" s="11">
        <v>13.347</v>
      </c>
      <c r="J26" s="35">
        <f t="shared" si="0"/>
        <v>-4.6602232711470681E-2</v>
      </c>
    </row>
    <row r="27" spans="2:11" ht="17.25" x14ac:dyDescent="0.3">
      <c r="B27" s="6" t="s">
        <v>42</v>
      </c>
      <c r="C27" s="6"/>
      <c r="D27" s="6"/>
      <c r="E27" s="6"/>
      <c r="F27" s="6"/>
      <c r="G27" s="6"/>
      <c r="H27" s="18">
        <f>+H22-H23-H26</f>
        <v>257.47300000000001</v>
      </c>
      <c r="I27" s="27">
        <f>+I22-I23-I26</f>
        <v>133.17099999999999</v>
      </c>
      <c r="J27" s="39">
        <f t="shared" si="0"/>
        <v>0.93340141622425321</v>
      </c>
    </row>
    <row r="28" spans="2:11" x14ac:dyDescent="0.25">
      <c r="B28" s="1" t="s">
        <v>44</v>
      </c>
      <c r="H28" s="20">
        <v>59.393999999999998</v>
      </c>
      <c r="I28" s="11">
        <v>19.218</v>
      </c>
      <c r="J28" s="35">
        <f t="shared" si="0"/>
        <v>2.090540118638776</v>
      </c>
    </row>
    <row r="29" spans="2:11" x14ac:dyDescent="0.25">
      <c r="B29" s="1" t="s">
        <v>45</v>
      </c>
      <c r="H29" s="20">
        <f>+H30+H31</f>
        <v>108.649</v>
      </c>
      <c r="I29" s="25">
        <f>+I30+I31</f>
        <v>32.706000000000003</v>
      </c>
      <c r="J29" s="35">
        <f t="shared" si="0"/>
        <v>2.3219898489573776</v>
      </c>
    </row>
    <row r="30" spans="2:11" s="21" customFormat="1" x14ac:dyDescent="0.25">
      <c r="B30" s="21" t="s">
        <v>49</v>
      </c>
      <c r="H30" s="22">
        <v>78.501999999999995</v>
      </c>
      <c r="I30" s="23">
        <v>24.831</v>
      </c>
      <c r="J30" s="35">
        <f t="shared" si="0"/>
        <v>2.161451411542024</v>
      </c>
    </row>
    <row r="31" spans="2:11" s="21" customFormat="1" x14ac:dyDescent="0.25">
      <c r="B31" s="21" t="s">
        <v>50</v>
      </c>
      <c r="H31" s="22">
        <v>30.146999999999998</v>
      </c>
      <c r="I31" s="23">
        <v>7.875</v>
      </c>
      <c r="J31" s="35">
        <f t="shared" si="0"/>
        <v>2.8281904761904761</v>
      </c>
    </row>
    <row r="32" spans="2:11" x14ac:dyDescent="0.25">
      <c r="B32" s="5" t="s">
        <v>57</v>
      </c>
      <c r="C32" s="5"/>
      <c r="D32" s="5"/>
      <c r="E32" s="5"/>
      <c r="F32" s="5"/>
      <c r="G32" s="5"/>
      <c r="H32" s="17">
        <f>+H27-H28-H29</f>
        <v>89.43</v>
      </c>
      <c r="I32" s="37">
        <f>+I27-I28-I29</f>
        <v>81.246999999999986</v>
      </c>
      <c r="J32" s="38" t="s">
        <v>108</v>
      </c>
    </row>
    <row r="33" spans="2:10" x14ac:dyDescent="0.25">
      <c r="B33" s="1" t="s">
        <v>51</v>
      </c>
      <c r="H33" s="20">
        <v>1.4</v>
      </c>
      <c r="I33" s="11">
        <v>0</v>
      </c>
      <c r="J33" s="35" t="str">
        <f t="shared" si="0"/>
        <v>-</v>
      </c>
    </row>
    <row r="34" spans="2:10" x14ac:dyDescent="0.25">
      <c r="B34" s="1" t="s">
        <v>46</v>
      </c>
      <c r="H34" s="20">
        <v>15.215999999999999</v>
      </c>
      <c r="I34" s="11">
        <v>0.496</v>
      </c>
      <c r="J34" s="35">
        <f t="shared" si="0"/>
        <v>29.677419354838708</v>
      </c>
    </row>
    <row r="35" spans="2:10" x14ac:dyDescent="0.25">
      <c r="B35" s="1" t="s">
        <v>52</v>
      </c>
      <c r="H35" s="20">
        <v>2.5760000000000001</v>
      </c>
      <c r="I35" s="11">
        <v>-5.0999999999999997E-2</v>
      </c>
      <c r="J35" s="35">
        <f t="shared" si="0"/>
        <v>-51.509803921568633</v>
      </c>
    </row>
    <row r="36" spans="2:10" x14ac:dyDescent="0.25">
      <c r="B36" s="1" t="s">
        <v>53</v>
      </c>
      <c r="H36" s="20">
        <v>-11.808999999999999</v>
      </c>
      <c r="I36" s="11">
        <v>-2.0720000000000001</v>
      </c>
      <c r="J36" s="35">
        <f t="shared" si="0"/>
        <v>4.6993243243243237</v>
      </c>
    </row>
    <row r="37" spans="2:10" ht="17.25" x14ac:dyDescent="0.3">
      <c r="B37" s="6" t="s">
        <v>58</v>
      </c>
      <c r="C37" s="6"/>
      <c r="D37" s="6"/>
      <c r="E37" s="6"/>
      <c r="F37" s="6"/>
      <c r="G37" s="6"/>
      <c r="H37" s="18">
        <f>+H32-H33-H34+H35+H36</f>
        <v>63.581000000000003</v>
      </c>
      <c r="I37" s="27">
        <f>+I32-I33-I34+I35+I36</f>
        <v>78.627999999999986</v>
      </c>
      <c r="J37" s="39">
        <f t="shared" si="0"/>
        <v>-0.19136948669685083</v>
      </c>
    </row>
    <row r="38" spans="2:10" x14ac:dyDescent="0.25">
      <c r="B38" s="1" t="s">
        <v>47</v>
      </c>
      <c r="H38" s="20">
        <v>-26.867999999999999</v>
      </c>
      <c r="I38" s="11">
        <v>3.3660000000000001</v>
      </c>
      <c r="J38" s="35">
        <f t="shared" si="0"/>
        <v>-8.9821746880570394</v>
      </c>
    </row>
    <row r="39" spans="2:10" x14ac:dyDescent="0.25">
      <c r="B39" s="5" t="s">
        <v>60</v>
      </c>
      <c r="C39" s="5"/>
      <c r="D39" s="5"/>
      <c r="E39" s="5"/>
      <c r="F39" s="5"/>
      <c r="G39" s="5"/>
      <c r="H39" s="17">
        <v>90.448999999999998</v>
      </c>
      <c r="I39" s="37">
        <v>75.262</v>
      </c>
      <c r="J39" s="35">
        <f t="shared" si="0"/>
        <v>0.20178841912253187</v>
      </c>
    </row>
    <row r="40" spans="2:10" x14ac:dyDescent="0.25">
      <c r="B40" s="1" t="s">
        <v>59</v>
      </c>
      <c r="H40" s="10">
        <v>0.21299999999999999</v>
      </c>
      <c r="I40" s="11">
        <v>0.10199999999999999</v>
      </c>
      <c r="J40" s="35">
        <f t="shared" si="0"/>
        <v>1.0882352941176472</v>
      </c>
    </row>
    <row r="41" spans="2:10" s="24" customFormat="1" ht="17.25" x14ac:dyDescent="0.3">
      <c r="B41" s="6" t="s">
        <v>61</v>
      </c>
      <c r="C41" s="6"/>
      <c r="D41" s="6"/>
      <c r="E41" s="6"/>
      <c r="F41" s="6"/>
      <c r="G41" s="6"/>
      <c r="H41" s="18">
        <v>90.236000000000004</v>
      </c>
      <c r="I41" s="27">
        <v>75.16</v>
      </c>
      <c r="J41" s="39">
        <f t="shared" si="0"/>
        <v>0.2005854177754125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62</v>
      </c>
    </row>
    <row r="10" spans="2:10" x14ac:dyDescent="0.25">
      <c r="B10" s="13" t="s">
        <v>13</v>
      </c>
    </row>
    <row r="12" spans="2:10" ht="17.25" x14ac:dyDescent="0.3">
      <c r="B12" s="6"/>
      <c r="G12" s="4"/>
      <c r="I12" s="4"/>
    </row>
    <row r="13" spans="2:10" x14ac:dyDescent="0.25">
      <c r="G13" s="4"/>
      <c r="I13" s="4"/>
    </row>
    <row r="14" spans="2:10" x14ac:dyDescent="0.25">
      <c r="B14" s="7"/>
      <c r="C14" s="7"/>
      <c r="D14" s="7"/>
      <c r="E14" s="7"/>
      <c r="F14" s="8" t="s">
        <v>144</v>
      </c>
      <c r="G14" s="9" t="s">
        <v>145</v>
      </c>
      <c r="H14" s="9" t="s">
        <v>11</v>
      </c>
      <c r="I14" s="9" t="s">
        <v>9</v>
      </c>
      <c r="J14" s="9" t="s">
        <v>11</v>
      </c>
    </row>
    <row r="15" spans="2:10" s="19" customFormat="1" x14ac:dyDescent="0.25">
      <c r="B15" s="19" t="s">
        <v>63</v>
      </c>
      <c r="F15" s="20">
        <v>851.94399999999996</v>
      </c>
      <c r="G15" s="25">
        <v>643.14</v>
      </c>
      <c r="H15" s="35">
        <f>IF(ISERROR($F15/G15),"-",$F15/G15-1)</f>
        <v>0.32466337033927295</v>
      </c>
      <c r="I15" s="20">
        <v>1481.508</v>
      </c>
      <c r="J15" s="35">
        <f>IF(ISERROR($F15/I15),"-",$F15/I15-1)</f>
        <v>-0.42494809342912765</v>
      </c>
    </row>
    <row r="16" spans="2:10" s="19" customFormat="1" x14ac:dyDescent="0.25">
      <c r="B16" s="19" t="s">
        <v>64</v>
      </c>
      <c r="F16" s="20">
        <f>+F17+F18+F19</f>
        <v>134.03200000000001</v>
      </c>
      <c r="G16" s="25">
        <f>+G17+G18+G19</f>
        <v>148.053</v>
      </c>
      <c r="H16" s="35">
        <f t="shared" ref="H16:H57" si="0">IF(ISERROR($F16/G16),"-",$F16/G16-1)</f>
        <v>-9.4702572727334067E-2</v>
      </c>
      <c r="I16" s="20">
        <f>+I17+I18+I19</f>
        <v>142.345</v>
      </c>
      <c r="J16" s="35">
        <f t="shared" ref="J16:J57" si="1">IF(ISERROR($F16/I16),"-",$F16/I16-1)</f>
        <v>-5.8400365309634994E-2</v>
      </c>
    </row>
    <row r="17" spans="2:10" s="21" customFormat="1" x14ac:dyDescent="0.25">
      <c r="B17" s="21" t="s">
        <v>65</v>
      </c>
      <c r="F17" s="22">
        <v>134.03200000000001</v>
      </c>
      <c r="G17" s="23">
        <v>145.92699999999999</v>
      </c>
      <c r="H17" s="41">
        <f t="shared" si="0"/>
        <v>-8.1513359419435605E-2</v>
      </c>
      <c r="I17" s="22">
        <v>142.345</v>
      </c>
      <c r="J17" s="41">
        <f t="shared" si="1"/>
        <v>-5.8400365309634994E-2</v>
      </c>
    </row>
    <row r="18" spans="2:10" s="21" customFormat="1" x14ac:dyDescent="0.25">
      <c r="B18" s="21" t="s">
        <v>66</v>
      </c>
      <c r="F18" s="22">
        <v>0</v>
      </c>
      <c r="G18" s="23">
        <v>0</v>
      </c>
      <c r="H18" s="41" t="str">
        <f t="shared" si="0"/>
        <v>-</v>
      </c>
      <c r="I18" s="22">
        <v>0</v>
      </c>
      <c r="J18" s="41" t="str">
        <f t="shared" si="1"/>
        <v>-</v>
      </c>
    </row>
    <row r="19" spans="2:10" s="21" customFormat="1" x14ac:dyDescent="0.25">
      <c r="B19" s="21" t="s">
        <v>67</v>
      </c>
      <c r="F19" s="22">
        <v>0</v>
      </c>
      <c r="G19" s="23">
        <v>2.1259999999999999</v>
      </c>
      <c r="H19" s="41">
        <f t="shared" si="0"/>
        <v>-1</v>
      </c>
      <c r="I19" s="22">
        <v>0</v>
      </c>
      <c r="J19" s="41" t="str">
        <f t="shared" si="1"/>
        <v>-</v>
      </c>
    </row>
    <row r="20" spans="2:10" s="19" customFormat="1" x14ac:dyDescent="0.25">
      <c r="B20" s="19" t="s">
        <v>68</v>
      </c>
      <c r="F20" s="20">
        <f>+F21+F22</f>
        <v>35.067</v>
      </c>
      <c r="G20" s="25">
        <f>+G21+G22</f>
        <v>37.722999999999999</v>
      </c>
      <c r="H20" s="35">
        <f t="shared" si="0"/>
        <v>-7.0407973915118105E-2</v>
      </c>
      <c r="I20" s="20">
        <f>+I21+I22</f>
        <v>34.994</v>
      </c>
      <c r="J20" s="35">
        <f t="shared" si="1"/>
        <v>2.0860718980397763E-3</v>
      </c>
    </row>
    <row r="21" spans="2:10" s="19" customFormat="1" x14ac:dyDescent="0.25">
      <c r="B21" s="21" t="s">
        <v>66</v>
      </c>
      <c r="C21" s="21"/>
      <c r="D21" s="21"/>
      <c r="E21" s="21"/>
      <c r="F21" s="22">
        <v>6.3230000000000004</v>
      </c>
      <c r="G21" s="23">
        <v>6.2539999999999996</v>
      </c>
      <c r="H21" s="41">
        <f t="shared" si="0"/>
        <v>1.1032938919091961E-2</v>
      </c>
      <c r="I21" s="22">
        <v>6.2489999999999997</v>
      </c>
      <c r="J21" s="41">
        <f t="shared" si="1"/>
        <v>1.1841894703152667E-2</v>
      </c>
    </row>
    <row r="22" spans="2:10" s="19" customFormat="1" x14ac:dyDescent="0.25">
      <c r="B22" s="21" t="s">
        <v>67</v>
      </c>
      <c r="C22" s="21"/>
      <c r="D22" s="21"/>
      <c r="E22" s="21"/>
      <c r="F22" s="22">
        <v>28.744</v>
      </c>
      <c r="G22" s="23">
        <v>31.469000000000001</v>
      </c>
      <c r="H22" s="41">
        <f t="shared" si="0"/>
        <v>-8.6593155168578684E-2</v>
      </c>
      <c r="I22" s="22">
        <v>28.745000000000001</v>
      </c>
      <c r="J22" s="41">
        <f t="shared" si="1"/>
        <v>-3.4788658897277891E-5</v>
      </c>
    </row>
    <row r="23" spans="2:10" s="19" customFormat="1" x14ac:dyDescent="0.25">
      <c r="B23" s="19" t="s">
        <v>69</v>
      </c>
      <c r="F23" s="20">
        <f>+F24+F25</f>
        <v>4863.6909999999998</v>
      </c>
      <c r="G23" s="25">
        <f>+G24+G25</f>
        <v>6337.6929999999993</v>
      </c>
      <c r="H23" s="35">
        <f t="shared" si="0"/>
        <v>-0.23257705919172789</v>
      </c>
      <c r="I23" s="20">
        <f>+I24+I25</f>
        <v>5236.49</v>
      </c>
      <c r="J23" s="35">
        <f t="shared" si="1"/>
        <v>-7.119253545791171E-2</v>
      </c>
    </row>
    <row r="24" spans="2:10" s="21" customFormat="1" x14ac:dyDescent="0.25">
      <c r="B24" s="21" t="s">
        <v>66</v>
      </c>
      <c r="F24" s="22">
        <v>1672.1189999999999</v>
      </c>
      <c r="G24" s="23">
        <v>2236.4479999999999</v>
      </c>
      <c r="H24" s="35">
        <f t="shared" si="0"/>
        <v>-0.25233271687962344</v>
      </c>
      <c r="I24" s="22">
        <v>2206.6579999999999</v>
      </c>
      <c r="J24" s="35">
        <f t="shared" si="1"/>
        <v>-0.24223916891516495</v>
      </c>
    </row>
    <row r="25" spans="2:10" s="21" customFormat="1" x14ac:dyDescent="0.25">
      <c r="B25" s="21" t="s">
        <v>67</v>
      </c>
      <c r="F25" s="22">
        <v>3191.5720000000001</v>
      </c>
      <c r="G25" s="23">
        <v>4101.2449999999999</v>
      </c>
      <c r="H25" s="35">
        <f t="shared" si="0"/>
        <v>-0.22180411070296946</v>
      </c>
      <c r="I25" s="22">
        <v>3029.8319999999999</v>
      </c>
      <c r="J25" s="35">
        <f t="shared" si="1"/>
        <v>5.338249777545423E-2</v>
      </c>
    </row>
    <row r="26" spans="2:10" s="19" customFormat="1" x14ac:dyDescent="0.25">
      <c r="B26" s="19" t="s">
        <v>70</v>
      </c>
      <c r="F26" s="20">
        <f>+F27+F28+F29</f>
        <v>45836.141000000003</v>
      </c>
      <c r="G26" s="25">
        <f>+G27+G28+G29</f>
        <v>44835.498</v>
      </c>
      <c r="H26" s="35">
        <f t="shared" si="0"/>
        <v>2.2318097147042026E-2</v>
      </c>
      <c r="I26" s="20">
        <f>+I28+I29</f>
        <v>44269.735000000001</v>
      </c>
      <c r="J26" s="35">
        <f t="shared" si="1"/>
        <v>3.5383225131119467E-2</v>
      </c>
    </row>
    <row r="27" spans="2:10" s="19" customFormat="1" x14ac:dyDescent="0.25">
      <c r="B27" s="21" t="s">
        <v>151</v>
      </c>
      <c r="C27" s="21"/>
      <c r="D27" s="21"/>
      <c r="E27" s="21"/>
      <c r="F27" s="22">
        <v>2049.9769999999999</v>
      </c>
      <c r="G27" s="23">
        <v>0</v>
      </c>
      <c r="H27" s="35" t="str">
        <f t="shared" si="0"/>
        <v>-</v>
      </c>
      <c r="I27" s="22">
        <v>0</v>
      </c>
      <c r="J27" s="35" t="str">
        <f t="shared" si="1"/>
        <v>-</v>
      </c>
    </row>
    <row r="28" spans="2:10" s="19" customFormat="1" x14ac:dyDescent="0.25">
      <c r="B28" s="21" t="s">
        <v>71</v>
      </c>
      <c r="C28" s="21"/>
      <c r="D28" s="21"/>
      <c r="E28" s="21"/>
      <c r="F28" s="22">
        <v>1616.7919999999999</v>
      </c>
      <c r="G28" s="23">
        <v>1449.836</v>
      </c>
      <c r="H28" s="41">
        <f t="shared" si="0"/>
        <v>0.11515509340366759</v>
      </c>
      <c r="I28" s="22">
        <v>1696.6020000000001</v>
      </c>
      <c r="J28" s="41">
        <f t="shared" si="1"/>
        <v>-4.7041085652380521E-2</v>
      </c>
    </row>
    <row r="29" spans="2:10" s="19" customFormat="1" x14ac:dyDescent="0.25">
      <c r="B29" s="21" t="s">
        <v>72</v>
      </c>
      <c r="C29" s="21"/>
      <c r="D29" s="21"/>
      <c r="E29" s="21"/>
      <c r="F29" s="22">
        <v>42169.372000000003</v>
      </c>
      <c r="G29" s="23">
        <v>43385.661999999997</v>
      </c>
      <c r="H29" s="41">
        <f t="shared" si="0"/>
        <v>-2.8034376886999945E-2</v>
      </c>
      <c r="I29" s="22">
        <v>42573.133000000002</v>
      </c>
      <c r="J29" s="41">
        <f t="shared" si="1"/>
        <v>-9.4839390843045601E-3</v>
      </c>
    </row>
    <row r="30" spans="2:10" s="19" customFormat="1" x14ac:dyDescent="0.25">
      <c r="B30" s="19" t="s">
        <v>73</v>
      </c>
      <c r="F30" s="20">
        <v>44.743000000000002</v>
      </c>
      <c r="G30" s="25">
        <v>44.643000000000001</v>
      </c>
      <c r="H30" s="35">
        <f t="shared" si="0"/>
        <v>2.239992832022919E-3</v>
      </c>
      <c r="I30" s="20">
        <v>44.246000000000002</v>
      </c>
      <c r="J30" s="35">
        <f t="shared" si="1"/>
        <v>1.1232653799213566E-2</v>
      </c>
    </row>
    <row r="31" spans="2:10" s="19" customFormat="1" x14ac:dyDescent="0.25">
      <c r="B31" s="19" t="s">
        <v>80</v>
      </c>
      <c r="F31" s="20">
        <v>902.81500000000005</v>
      </c>
      <c r="G31" s="25">
        <v>849.05799999999999</v>
      </c>
      <c r="H31" s="35">
        <f t="shared" si="0"/>
        <v>6.3313695884144705E-2</v>
      </c>
      <c r="I31" s="20">
        <v>858.697</v>
      </c>
      <c r="J31" s="35">
        <f t="shared" si="1"/>
        <v>5.1377843406929413E-2</v>
      </c>
    </row>
    <row r="32" spans="2:10" s="19" customFormat="1" x14ac:dyDescent="0.25">
      <c r="B32" s="19" t="s">
        <v>74</v>
      </c>
      <c r="F32" s="20">
        <v>218.07599999999999</v>
      </c>
      <c r="G32" s="25">
        <v>332.48399999999998</v>
      </c>
      <c r="H32" s="35">
        <f t="shared" si="0"/>
        <v>-0.34410076875879736</v>
      </c>
      <c r="I32" s="20">
        <v>254.85499999999999</v>
      </c>
      <c r="J32" s="35">
        <f t="shared" si="1"/>
        <v>-0.14431343312864175</v>
      </c>
    </row>
    <row r="33" spans="2:10" s="19" customFormat="1" x14ac:dyDescent="0.25">
      <c r="B33" s="19" t="s">
        <v>75</v>
      </c>
      <c r="F33" s="20">
        <v>499.01</v>
      </c>
      <c r="G33" s="25">
        <v>503.572</v>
      </c>
      <c r="H33" s="35">
        <f t="shared" si="0"/>
        <v>-9.0592805001072918E-3</v>
      </c>
      <c r="I33" s="20">
        <v>503.11799999999999</v>
      </c>
      <c r="J33" s="35">
        <f t="shared" si="1"/>
        <v>-8.1650825452478371E-3</v>
      </c>
    </row>
    <row r="34" spans="2:10" s="19" customFormat="1" x14ac:dyDescent="0.25">
      <c r="B34" s="19" t="s">
        <v>78</v>
      </c>
      <c r="F34" s="20">
        <v>54.454999999999998</v>
      </c>
      <c r="G34" s="25">
        <v>70.343999999999994</v>
      </c>
      <c r="H34" s="35">
        <f t="shared" si="0"/>
        <v>-0.22587569657682238</v>
      </c>
      <c r="I34" s="20">
        <v>49.323</v>
      </c>
      <c r="J34" s="35">
        <f t="shared" si="1"/>
        <v>0.10404882103683866</v>
      </c>
    </row>
    <row r="35" spans="2:10" s="19" customFormat="1" x14ac:dyDescent="0.25">
      <c r="B35" s="19" t="s">
        <v>76</v>
      </c>
      <c r="F35" s="20">
        <v>1039.3489999999999</v>
      </c>
      <c r="G35" s="25">
        <v>1098.1389999999999</v>
      </c>
      <c r="H35" s="35">
        <f t="shared" si="0"/>
        <v>-5.3536027770619166E-2</v>
      </c>
      <c r="I35" s="20">
        <v>1065.463</v>
      </c>
      <c r="J35" s="35">
        <f t="shared" si="1"/>
        <v>-2.4509532475552875E-2</v>
      </c>
    </row>
    <row r="36" spans="2:10" s="19" customFormat="1" x14ac:dyDescent="0.25">
      <c r="B36" s="19" t="s">
        <v>77</v>
      </c>
      <c r="F36" s="20">
        <v>350.71499999999997</v>
      </c>
      <c r="G36" s="25">
        <v>339.13600000000002</v>
      </c>
      <c r="H36" s="35">
        <f t="shared" si="0"/>
        <v>3.4142644838648595E-2</v>
      </c>
      <c r="I36" s="20">
        <v>347.75900000000001</v>
      </c>
      <c r="J36" s="35">
        <f t="shared" si="1"/>
        <v>8.5001394643990924E-3</v>
      </c>
    </row>
    <row r="37" spans="2:10" s="19" customFormat="1" x14ac:dyDescent="0.25">
      <c r="B37" s="19" t="s">
        <v>79</v>
      </c>
      <c r="F37" s="20">
        <v>1943.117</v>
      </c>
      <c r="G37" s="25">
        <v>1986.7950000000001</v>
      </c>
      <c r="H37" s="35">
        <f t="shared" si="0"/>
        <v>-2.1984150352703735E-2</v>
      </c>
      <c r="I37" s="20">
        <v>1931.433</v>
      </c>
      <c r="J37" s="35">
        <f t="shared" si="1"/>
        <v>6.0493944133708233E-3</v>
      </c>
    </row>
    <row r="38" spans="2:10" s="19" customFormat="1" x14ac:dyDescent="0.25">
      <c r="B38" s="19" t="s">
        <v>81</v>
      </c>
      <c r="F38" s="20">
        <v>344.76100000000002</v>
      </c>
      <c r="G38" s="25">
        <v>314.20699999999999</v>
      </c>
      <c r="H38" s="35">
        <f t="shared" si="0"/>
        <v>9.7241627334846203E-2</v>
      </c>
      <c r="I38" s="20">
        <v>295.95</v>
      </c>
      <c r="J38" s="35">
        <f t="shared" si="1"/>
        <v>0.16492988680520382</v>
      </c>
    </row>
    <row r="39" spans="2:10" s="6" customFormat="1" ht="17.25" x14ac:dyDescent="0.3">
      <c r="B39" s="6" t="s">
        <v>94</v>
      </c>
      <c r="F39" s="18">
        <f>+F15+F16+F20+F23+F26+F30+F31+F32+F33+F34+F35+F36+F37+F38</f>
        <v>57117.916000000005</v>
      </c>
      <c r="G39" s="40">
        <f>+G15+G16+G20+G23+G26+G30+G31+G32+G33+G34+G35+G36+G37+G38</f>
        <v>57540.484999999986</v>
      </c>
      <c r="H39" s="39">
        <f t="shared" si="0"/>
        <v>-7.3438553741766999E-3</v>
      </c>
      <c r="I39" s="18">
        <f>+I15+I16+I20+I23+I26+I30+I31+I32+I33+I34+I35+I36+I37+I38</f>
        <v>56515.915999999997</v>
      </c>
      <c r="J39" s="39">
        <f t="shared" si="1"/>
        <v>1.0651866635232654E-2</v>
      </c>
    </row>
    <row r="40" spans="2:10" s="19" customFormat="1" x14ac:dyDescent="0.25">
      <c r="B40" s="19" t="s">
        <v>82</v>
      </c>
      <c r="F40" s="20">
        <v>131.49700000000001</v>
      </c>
      <c r="G40" s="25">
        <v>141.80699999999999</v>
      </c>
      <c r="H40" s="35">
        <f t="shared" si="0"/>
        <v>-7.270445041500051E-2</v>
      </c>
      <c r="I40" s="20">
        <v>140.10900000000001</v>
      </c>
      <c r="J40" s="35">
        <f t="shared" si="1"/>
        <v>-6.146642970829852E-2</v>
      </c>
    </row>
    <row r="41" spans="2:10" s="19" customFormat="1" x14ac:dyDescent="0.25">
      <c r="B41" s="19" t="s">
        <v>83</v>
      </c>
      <c r="F41" s="20">
        <f>+F42+F43+F44+F45+F46</f>
        <v>49757.092999999993</v>
      </c>
      <c r="G41" s="25">
        <f>+G42+G43+G44+G45+G46</f>
        <v>50333.607999999993</v>
      </c>
      <c r="H41" s="35">
        <f t="shared" si="0"/>
        <v>-1.1453877894070263E-2</v>
      </c>
      <c r="I41" s="20">
        <f>+I42+I43+I44+I45+I46</f>
        <v>49157.493000000002</v>
      </c>
      <c r="J41" s="35">
        <f t="shared" si="1"/>
        <v>1.2197530089664843E-2</v>
      </c>
    </row>
    <row r="42" spans="2:10" s="21" customFormat="1" x14ac:dyDescent="0.25">
      <c r="B42" s="21" t="s">
        <v>84</v>
      </c>
      <c r="F42" s="22">
        <v>4000.57</v>
      </c>
      <c r="G42" s="23">
        <v>2620.134</v>
      </c>
      <c r="H42" s="35">
        <f t="shared" si="0"/>
        <v>0.52685702334308093</v>
      </c>
      <c r="I42" s="22">
        <v>2620</v>
      </c>
      <c r="J42" s="35">
        <f t="shared" si="1"/>
        <v>0.5269351145038168</v>
      </c>
    </row>
    <row r="43" spans="2:10" s="21" customFormat="1" x14ac:dyDescent="0.25">
      <c r="B43" s="21" t="s">
        <v>85</v>
      </c>
      <c r="F43" s="22">
        <v>908.63400000000001</v>
      </c>
      <c r="G43" s="23">
        <v>593.46</v>
      </c>
      <c r="H43" s="35">
        <f t="shared" si="0"/>
        <v>0.53107875846729335</v>
      </c>
      <c r="I43" s="22">
        <v>743.13099999999997</v>
      </c>
      <c r="J43" s="35">
        <f t="shared" si="1"/>
        <v>0.22271039695558392</v>
      </c>
    </row>
    <row r="44" spans="2:10" s="21" customFormat="1" x14ac:dyDescent="0.25">
      <c r="B44" s="21" t="s">
        <v>3</v>
      </c>
      <c r="F44" s="22">
        <v>40880.476000000002</v>
      </c>
      <c r="G44" s="23">
        <v>42078.197999999997</v>
      </c>
      <c r="H44" s="35">
        <f t="shared" si="0"/>
        <v>-2.8464194212879379E-2</v>
      </c>
      <c r="I44" s="22">
        <v>41227.453000000001</v>
      </c>
      <c r="J44" s="35">
        <f t="shared" si="1"/>
        <v>-8.4161638605226852E-3</v>
      </c>
    </row>
    <row r="45" spans="2:10" s="21" customFormat="1" x14ac:dyDescent="0.25">
      <c r="B45" s="21" t="s">
        <v>86</v>
      </c>
      <c r="F45" s="22">
        <v>3267.8589999999999</v>
      </c>
      <c r="G45" s="23">
        <v>4326.7740000000003</v>
      </c>
      <c r="H45" s="35">
        <f t="shared" si="0"/>
        <v>-0.24473545417440346</v>
      </c>
      <c r="I45" s="22">
        <v>4035.0990000000002</v>
      </c>
      <c r="J45" s="35">
        <f t="shared" si="1"/>
        <v>-0.19014155538686917</v>
      </c>
    </row>
    <row r="46" spans="2:10" s="21" customFormat="1" x14ac:dyDescent="0.25">
      <c r="B46" s="21" t="s">
        <v>87</v>
      </c>
      <c r="F46" s="22">
        <v>699.55399999999997</v>
      </c>
      <c r="G46" s="23">
        <v>715.04200000000003</v>
      </c>
      <c r="H46" s="35">
        <f t="shared" si="0"/>
        <v>-2.1660266110242521E-2</v>
      </c>
      <c r="I46" s="22">
        <v>531.80999999999995</v>
      </c>
      <c r="J46" s="35">
        <f t="shared" si="1"/>
        <v>0.31542092100562247</v>
      </c>
    </row>
    <row r="47" spans="2:10" x14ac:dyDescent="0.25">
      <c r="B47" s="1" t="s">
        <v>74</v>
      </c>
      <c r="F47" s="22">
        <v>163.66</v>
      </c>
      <c r="G47" s="11">
        <v>169.97300000000001</v>
      </c>
      <c r="H47" s="35">
        <f t="shared" si="0"/>
        <v>-3.7141193013008E-2</v>
      </c>
      <c r="I47" s="22">
        <v>168.97200000000001</v>
      </c>
      <c r="J47" s="35">
        <f t="shared" si="1"/>
        <v>-3.1437161186468887E-2</v>
      </c>
    </row>
    <row r="48" spans="2:10" x14ac:dyDescent="0.25">
      <c r="B48" s="19" t="s">
        <v>88</v>
      </c>
      <c r="F48" s="22">
        <v>634.52300000000002</v>
      </c>
      <c r="G48" s="11">
        <v>657.08199999999999</v>
      </c>
      <c r="H48" s="35">
        <f t="shared" si="0"/>
        <v>-3.4332092493783106E-2</v>
      </c>
      <c r="I48" s="22">
        <v>635.35</v>
      </c>
      <c r="J48" s="35">
        <f t="shared" si="1"/>
        <v>-1.3016447627292038E-3</v>
      </c>
    </row>
    <row r="49" spans="2:10" x14ac:dyDescent="0.25">
      <c r="B49" s="1" t="s">
        <v>43</v>
      </c>
      <c r="F49" s="22">
        <v>591.06100000000004</v>
      </c>
      <c r="G49" s="11">
        <v>546.80700000000002</v>
      </c>
      <c r="H49" s="35">
        <f t="shared" si="0"/>
        <v>8.0931663274244947E-2</v>
      </c>
      <c r="I49" s="22">
        <v>558.41999999999996</v>
      </c>
      <c r="J49" s="35">
        <f t="shared" si="1"/>
        <v>5.8452419325955463E-2</v>
      </c>
    </row>
    <row r="50" spans="2:10" x14ac:dyDescent="0.25">
      <c r="B50" s="19" t="s">
        <v>89</v>
      </c>
      <c r="F50" s="22">
        <v>256.661</v>
      </c>
      <c r="G50" s="11">
        <v>254.16200000000001</v>
      </c>
      <c r="H50" s="35">
        <f t="shared" si="0"/>
        <v>9.8323116752307982E-3</v>
      </c>
      <c r="I50" s="22">
        <v>285.14</v>
      </c>
      <c r="J50" s="35">
        <f t="shared" si="1"/>
        <v>-9.9877253279090916E-2</v>
      </c>
    </row>
    <row r="51" spans="2:10" x14ac:dyDescent="0.25">
      <c r="B51" s="19" t="s">
        <v>109</v>
      </c>
      <c r="F51" s="22">
        <v>162.03299999999999</v>
      </c>
      <c r="G51" s="11">
        <v>145.46799999999999</v>
      </c>
      <c r="H51" s="35">
        <f t="shared" si="0"/>
        <v>0.11387384166964565</v>
      </c>
      <c r="I51" s="22">
        <v>174.62899999999999</v>
      </c>
      <c r="J51" s="35">
        <f t="shared" si="1"/>
        <v>-7.2130058581335366E-2</v>
      </c>
    </row>
    <row r="52" spans="2:10" s="6" customFormat="1" ht="17.25" x14ac:dyDescent="0.3">
      <c r="B52" s="6" t="s">
        <v>90</v>
      </c>
      <c r="F52" s="18">
        <f>+F40+F41+F47+F48+F49+F50+F51</f>
        <v>51696.528000000006</v>
      </c>
      <c r="G52" s="40">
        <f>+G40+G41+G47+G48+G49+G50+G51</f>
        <v>52248.906999999992</v>
      </c>
      <c r="H52" s="39">
        <f t="shared" si="0"/>
        <v>-1.0572068043451788E-2</v>
      </c>
      <c r="I52" s="18">
        <f>+I40+I41+I47+I48+I49+I50+I51</f>
        <v>51120.112999999998</v>
      </c>
      <c r="J52" s="39">
        <f t="shared" si="1"/>
        <v>1.1275698862402983E-2</v>
      </c>
    </row>
    <row r="53" spans="2:10" x14ac:dyDescent="0.25">
      <c r="B53" s="19" t="s">
        <v>8</v>
      </c>
      <c r="C53" s="19"/>
      <c r="D53" s="19"/>
      <c r="E53" s="19"/>
      <c r="F53" s="20">
        <v>4965.7520000000004</v>
      </c>
      <c r="G53" s="25">
        <v>4832.1570000000002</v>
      </c>
      <c r="H53" s="35">
        <f t="shared" si="0"/>
        <v>2.7647073553280777E-2</v>
      </c>
      <c r="I53" s="20">
        <v>4875.5159999999996</v>
      </c>
      <c r="J53" s="35">
        <f t="shared" si="1"/>
        <v>1.8507989718421713E-2</v>
      </c>
    </row>
    <row r="54" spans="2:10" x14ac:dyDescent="0.25">
      <c r="B54" s="19" t="s">
        <v>91</v>
      </c>
      <c r="C54" s="19"/>
      <c r="D54" s="19"/>
      <c r="E54" s="19"/>
      <c r="F54" s="20">
        <v>442.476</v>
      </c>
      <c r="G54" s="25">
        <v>448.40499999999997</v>
      </c>
      <c r="H54" s="35">
        <f t="shared" si="0"/>
        <v>-1.3222421694673248E-2</v>
      </c>
      <c r="I54" s="20">
        <v>507.46</v>
      </c>
      <c r="J54" s="35">
        <f t="shared" si="1"/>
        <v>-0.12805738383320853</v>
      </c>
    </row>
    <row r="55" spans="2:10" x14ac:dyDescent="0.25">
      <c r="B55" s="19" t="s">
        <v>92</v>
      </c>
      <c r="C55" s="19"/>
      <c r="D55" s="19"/>
      <c r="E55" s="19"/>
      <c r="F55" s="20">
        <v>13.16</v>
      </c>
      <c r="G55" s="25">
        <v>11.016</v>
      </c>
      <c r="H55" s="35">
        <f t="shared" si="0"/>
        <v>0.19462599854756713</v>
      </c>
      <c r="I55" s="20">
        <v>12.827</v>
      </c>
      <c r="J55" s="35">
        <f t="shared" si="1"/>
        <v>2.5960863802915846E-2</v>
      </c>
    </row>
    <row r="56" spans="2:10" s="6" customFormat="1" ht="17.25" x14ac:dyDescent="0.3">
      <c r="B56" s="6" t="s">
        <v>93</v>
      </c>
      <c r="F56" s="18">
        <f>+SUM(F53:F55)</f>
        <v>5421.3879999999999</v>
      </c>
      <c r="G56" s="27">
        <f>+SUM(G53:G55)</f>
        <v>5291.5779999999995</v>
      </c>
      <c r="H56" s="39">
        <f t="shared" si="0"/>
        <v>2.4531434668448648E-2</v>
      </c>
      <c r="I56" s="18">
        <f>+SUM(I53:I55)</f>
        <v>5395.8029999999999</v>
      </c>
      <c r="J56" s="39">
        <f t="shared" si="1"/>
        <v>4.7416482773741109E-3</v>
      </c>
    </row>
    <row r="57" spans="2:10" s="6" customFormat="1" ht="17.25" x14ac:dyDescent="0.3">
      <c r="B57" s="6" t="s">
        <v>95</v>
      </c>
      <c r="F57" s="18">
        <f>+F52+F56</f>
        <v>57117.916000000005</v>
      </c>
      <c r="G57" s="27">
        <f>+G52+G56</f>
        <v>57540.484999999993</v>
      </c>
      <c r="H57" s="39">
        <f t="shared" si="0"/>
        <v>-7.3438553741768109E-3</v>
      </c>
      <c r="I57" s="18">
        <f>+I52+I56</f>
        <v>56515.915999999997</v>
      </c>
      <c r="J57" s="39">
        <f t="shared" si="1"/>
        <v>1.0651866635232654E-2</v>
      </c>
    </row>
    <row r="58" spans="2:10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28:H57 H16:H26 I16 I20 I23 I26 I39 I41 I52 I56:I5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11" ht="23.25" x14ac:dyDescent="0.35">
      <c r="B9" s="16" t="s">
        <v>102</v>
      </c>
    </row>
    <row r="12" spans="2:11" ht="17.25" x14ac:dyDescent="0.3">
      <c r="B12" s="6" t="s">
        <v>10</v>
      </c>
      <c r="G12" s="4"/>
    </row>
    <row r="13" spans="2:11" x14ac:dyDescent="0.25">
      <c r="B13" s="13" t="s">
        <v>13</v>
      </c>
      <c r="G13" s="4"/>
    </row>
    <row r="14" spans="2:11" x14ac:dyDescent="0.25">
      <c r="B14" s="7"/>
      <c r="C14" s="7"/>
      <c r="D14" s="7"/>
      <c r="E14" s="7"/>
      <c r="F14" s="8" t="s">
        <v>144</v>
      </c>
      <c r="G14" s="9" t="s">
        <v>145</v>
      </c>
      <c r="H14" s="9" t="s">
        <v>11</v>
      </c>
    </row>
    <row r="15" spans="2:11" x14ac:dyDescent="0.25">
      <c r="B15" s="1" t="s">
        <v>3</v>
      </c>
      <c r="F15" s="10">
        <v>40880.476000000002</v>
      </c>
      <c r="G15" s="11">
        <v>42078.197999999997</v>
      </c>
      <c r="H15" s="35">
        <f>IF(ISERROR($F15/G15),"-",$F15/G15-1)</f>
        <v>-2.8464194212879379E-2</v>
      </c>
      <c r="I15" s="12"/>
    </row>
    <row r="16" spans="2:11" s="5" customFormat="1" x14ac:dyDescent="0.25">
      <c r="B16" s="5" t="s">
        <v>100</v>
      </c>
      <c r="F16" s="17">
        <v>38999.426034060001</v>
      </c>
      <c r="G16" s="37">
        <v>38595.246379049997</v>
      </c>
      <c r="H16" s="38">
        <f t="shared" ref="H16:H25" si="0">IF(ISERROR($F16/G16),"-",$F16/G16-1)</f>
        <v>1.0472265186248331E-2</v>
      </c>
      <c r="K16" s="73"/>
    </row>
    <row r="17" spans="2:11" x14ac:dyDescent="0.25">
      <c r="B17" s="1" t="s">
        <v>96</v>
      </c>
      <c r="F17" s="10">
        <v>2011.03</v>
      </c>
      <c r="G17" s="11">
        <v>2004.6980000000001</v>
      </c>
      <c r="H17" s="35">
        <f t="shared" si="0"/>
        <v>3.1585804944185281E-3</v>
      </c>
    </row>
    <row r="18" spans="2:11" x14ac:dyDescent="0.25">
      <c r="B18" s="1" t="s">
        <v>97</v>
      </c>
      <c r="F18" s="10">
        <f>+F16-F17</f>
        <v>36988.396034060002</v>
      </c>
      <c r="G18" s="11">
        <f>+G16-G17</f>
        <v>36590.54837905</v>
      </c>
      <c r="H18" s="35">
        <f t="shared" si="0"/>
        <v>1.0872962353245086E-2</v>
      </c>
    </row>
    <row r="19" spans="2:11" s="21" customFormat="1" x14ac:dyDescent="0.25">
      <c r="B19" s="21" t="s">
        <v>98</v>
      </c>
      <c r="F19" s="22">
        <v>23789.755000000001</v>
      </c>
      <c r="G19" s="23">
        <v>21027.423999999999</v>
      </c>
      <c r="H19" s="41">
        <f t="shared" si="0"/>
        <v>0.13136801730920555</v>
      </c>
    </row>
    <row r="20" spans="2:11" s="21" customFormat="1" x14ac:dyDescent="0.25">
      <c r="B20" s="21" t="s">
        <v>99</v>
      </c>
      <c r="F20" s="22">
        <v>11889.503008449999</v>
      </c>
      <c r="G20" s="23">
        <v>14162.558008450002</v>
      </c>
      <c r="H20" s="41">
        <f t="shared" si="0"/>
        <v>-0.16049748912899764</v>
      </c>
    </row>
    <row r="21" spans="2:11" s="21" customFormat="1" x14ac:dyDescent="0.25">
      <c r="B21" s="21" t="s">
        <v>101</v>
      </c>
      <c r="F21" s="22">
        <v>1294.567</v>
      </c>
      <c r="G21" s="23">
        <v>1359.479</v>
      </c>
      <c r="H21" s="41">
        <f t="shared" si="0"/>
        <v>-4.774770334812084E-2</v>
      </c>
      <c r="K21" s="65"/>
    </row>
    <row r="22" spans="2:11" x14ac:dyDescent="0.25">
      <c r="B22" s="1" t="s">
        <v>130</v>
      </c>
      <c r="F22" s="10">
        <v>25657.411</v>
      </c>
      <c r="G22" s="11">
        <v>22816.808999999997</v>
      </c>
      <c r="H22" s="35">
        <f t="shared" si="0"/>
        <v>0.12449602396198367</v>
      </c>
    </row>
    <row r="23" spans="2:11" x14ac:dyDescent="0.25">
      <c r="B23" s="1" t="s">
        <v>131</v>
      </c>
      <c r="F23" s="10">
        <v>13321.10600845</v>
      </c>
      <c r="G23" s="11">
        <v>15534.487008450002</v>
      </c>
      <c r="H23" s="35">
        <f t="shared" si="0"/>
        <v>-0.14248175680317154</v>
      </c>
    </row>
    <row r="24" spans="2:11" x14ac:dyDescent="0.25">
      <c r="B24" s="1" t="s">
        <v>103</v>
      </c>
      <c r="F24" s="10">
        <v>17869.002059859999</v>
      </c>
      <c r="G24" s="11">
        <v>16366.806</v>
      </c>
      <c r="H24" s="35">
        <f t="shared" si="0"/>
        <v>9.1783091939868999E-2</v>
      </c>
    </row>
    <row r="25" spans="2:11" s="5" customFormat="1" x14ac:dyDescent="0.25">
      <c r="B25" s="5" t="s">
        <v>127</v>
      </c>
      <c r="F25" s="17">
        <f>+F24+F16</f>
        <v>56868.428093919996</v>
      </c>
      <c r="G25" s="37">
        <f>+G24+G16</f>
        <v>54962.052379050001</v>
      </c>
      <c r="H25" s="38">
        <f t="shared" si="0"/>
        <v>3.4685307996188408E-2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12</v>
      </c>
      <c r="G33" s="4"/>
    </row>
    <row r="34" spans="2:8" x14ac:dyDescent="0.25">
      <c r="B34" s="13" t="s">
        <v>13</v>
      </c>
      <c r="G34" s="4"/>
    </row>
    <row r="35" spans="2:8" x14ac:dyDescent="0.25">
      <c r="B35" s="7"/>
      <c r="C35" s="7"/>
      <c r="D35" s="7"/>
      <c r="E35" s="7"/>
      <c r="F35" s="8" t="s">
        <v>144</v>
      </c>
      <c r="G35" s="9" t="s">
        <v>9</v>
      </c>
      <c r="H35" s="9" t="s">
        <v>11</v>
      </c>
    </row>
    <row r="36" spans="2:8" x14ac:dyDescent="0.25">
      <c r="B36" s="1" t="s">
        <v>3</v>
      </c>
      <c r="F36" s="10">
        <f>+F15</f>
        <v>40880.476000000002</v>
      </c>
      <c r="G36" s="11">
        <v>41227.453000000001</v>
      </c>
      <c r="H36" s="35">
        <f>IF(ISERROR($F36/G36),"-",$F36/G36-1)</f>
        <v>-8.4161638605226852E-3</v>
      </c>
    </row>
    <row r="37" spans="2:8" x14ac:dyDescent="0.25">
      <c r="B37" s="5" t="s">
        <v>100</v>
      </c>
      <c r="C37" s="5"/>
      <c r="D37" s="5"/>
      <c r="E37" s="5"/>
      <c r="F37" s="17">
        <f t="shared" ref="F37:F46" si="1">+F16</f>
        <v>38999.426034060001</v>
      </c>
      <c r="G37" s="37">
        <v>38874.108071310002</v>
      </c>
      <c r="H37" s="38">
        <f t="shared" ref="H37:H46" si="2">IF(ISERROR($F37/G37),"-",$F37/G37-1)</f>
        <v>3.2236871523874111E-3</v>
      </c>
    </row>
    <row r="38" spans="2:8" x14ac:dyDescent="0.25">
      <c r="B38" s="1" t="s">
        <v>96</v>
      </c>
      <c r="F38" s="10">
        <f t="shared" si="1"/>
        <v>2011.03</v>
      </c>
      <c r="G38" s="11">
        <v>1925.6320000000001</v>
      </c>
      <c r="H38" s="35">
        <f t="shared" si="2"/>
        <v>4.4348037423557418E-2</v>
      </c>
    </row>
    <row r="39" spans="2:8" x14ac:dyDescent="0.25">
      <c r="B39" s="1" t="s">
        <v>97</v>
      </c>
      <c r="F39" s="10">
        <f t="shared" si="1"/>
        <v>36988.396034060002</v>
      </c>
      <c r="G39" s="11">
        <f>+G37-G38</f>
        <v>36948.476071310004</v>
      </c>
      <c r="H39" s="35">
        <f t="shared" si="2"/>
        <v>1.0804224421314679E-3</v>
      </c>
    </row>
    <row r="40" spans="2:8" x14ac:dyDescent="0.25">
      <c r="B40" s="21" t="s">
        <v>98</v>
      </c>
      <c r="C40" s="21"/>
      <c r="D40" s="21"/>
      <c r="E40" s="21"/>
      <c r="F40" s="22">
        <f t="shared" si="1"/>
        <v>23789.755000000001</v>
      </c>
      <c r="G40" s="23">
        <v>23407.296999999999</v>
      </c>
      <c r="H40" s="41">
        <f t="shared" si="2"/>
        <v>1.6339263777445323E-2</v>
      </c>
    </row>
    <row r="41" spans="2:8" x14ac:dyDescent="0.25">
      <c r="B41" s="21" t="s">
        <v>99</v>
      </c>
      <c r="C41" s="21"/>
      <c r="D41" s="21"/>
      <c r="E41" s="21"/>
      <c r="F41" s="22">
        <f t="shared" si="1"/>
        <v>11889.503008449999</v>
      </c>
      <c r="G41" s="23">
        <v>12632.784008450002</v>
      </c>
      <c r="H41" s="41">
        <f t="shared" si="2"/>
        <v>-5.8837466033047514E-2</v>
      </c>
    </row>
    <row r="42" spans="2:8" x14ac:dyDescent="0.25">
      <c r="B42" s="21" t="s">
        <v>101</v>
      </c>
      <c r="C42" s="21"/>
      <c r="D42" s="21"/>
      <c r="E42" s="21"/>
      <c r="F42" s="22">
        <f t="shared" si="1"/>
        <v>1294.567</v>
      </c>
      <c r="G42" s="23">
        <v>889.85799999999995</v>
      </c>
      <c r="H42" s="41">
        <f t="shared" si="2"/>
        <v>0.45480177736223082</v>
      </c>
    </row>
    <row r="43" spans="2:8" x14ac:dyDescent="0.25">
      <c r="B43" s="1" t="s">
        <v>130</v>
      </c>
      <c r="F43" s="10">
        <f t="shared" si="1"/>
        <v>25657.411</v>
      </c>
      <c r="G43" s="11">
        <v>25227.682999999997</v>
      </c>
      <c r="H43" s="35">
        <f t="shared" si="2"/>
        <v>1.7033986038273996E-2</v>
      </c>
    </row>
    <row r="44" spans="2:8" x14ac:dyDescent="0.25">
      <c r="B44" s="1" t="s">
        <v>131</v>
      </c>
      <c r="F44" s="10">
        <f t="shared" si="1"/>
        <v>13321.10600845</v>
      </c>
      <c r="G44" s="11">
        <v>13524.63100845</v>
      </c>
      <c r="H44" s="35">
        <f t="shared" si="2"/>
        <v>-1.504846970485485E-2</v>
      </c>
    </row>
    <row r="45" spans="2:8" x14ac:dyDescent="0.25">
      <c r="B45" s="1" t="s">
        <v>103</v>
      </c>
      <c r="F45" s="10">
        <f t="shared" si="1"/>
        <v>17869.002059859999</v>
      </c>
      <c r="G45" s="11">
        <v>17886.114987289995</v>
      </c>
      <c r="H45" s="35">
        <f t="shared" si="2"/>
        <v>-9.5677163219387573E-4</v>
      </c>
    </row>
    <row r="46" spans="2:8" x14ac:dyDescent="0.25">
      <c r="B46" s="5" t="s">
        <v>127</v>
      </c>
      <c r="C46" s="5"/>
      <c r="D46" s="5"/>
      <c r="E46" s="5"/>
      <c r="F46" s="17">
        <f t="shared" si="1"/>
        <v>56868.428093919996</v>
      </c>
      <c r="G46" s="37">
        <f>+G45+G37</f>
        <v>56760.223058599993</v>
      </c>
      <c r="H46" s="38">
        <f t="shared" si="2"/>
        <v>1.9063532433318819E-3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149</v>
      </c>
    </row>
    <row r="12" spans="2:8" ht="17.25" x14ac:dyDescent="0.3">
      <c r="B12" s="6" t="s">
        <v>10</v>
      </c>
      <c r="G12" s="4"/>
    </row>
    <row r="13" spans="2:8" x14ac:dyDescent="0.25">
      <c r="B13" s="13" t="s">
        <v>13</v>
      </c>
      <c r="G13" s="4"/>
    </row>
    <row r="14" spans="2:8" x14ac:dyDescent="0.25">
      <c r="B14" s="7"/>
      <c r="C14" s="7"/>
      <c r="D14" s="7"/>
      <c r="E14" s="7"/>
      <c r="F14" s="8" t="s">
        <v>144</v>
      </c>
      <c r="G14" s="9" t="s">
        <v>145</v>
      </c>
      <c r="H14" s="9" t="s">
        <v>11</v>
      </c>
    </row>
    <row r="15" spans="2:8" x14ac:dyDescent="0.25">
      <c r="B15" s="5" t="s">
        <v>2</v>
      </c>
      <c r="C15" s="5"/>
      <c r="D15" s="5"/>
      <c r="E15" s="5"/>
      <c r="F15" s="17">
        <v>42169.372000000003</v>
      </c>
      <c r="G15" s="37">
        <v>43385.661999999997</v>
      </c>
      <c r="H15" s="69">
        <f>+F15/G15-1</f>
        <v>-2.8034376886999945E-2</v>
      </c>
    </row>
    <row r="16" spans="2:8" s="21" customFormat="1" x14ac:dyDescent="0.25">
      <c r="B16" s="21" t="s">
        <v>133</v>
      </c>
      <c r="F16" s="22">
        <v>43490.527999999998</v>
      </c>
      <c r="G16" s="23">
        <v>44947.654999999999</v>
      </c>
      <c r="H16" s="26">
        <f t="shared" ref="H16:H23" si="0">+F16/G16-1</f>
        <v>-3.2418309698247882E-2</v>
      </c>
    </row>
    <row r="17" spans="2:11" x14ac:dyDescent="0.25">
      <c r="B17" s="1" t="s">
        <v>96</v>
      </c>
      <c r="F17" s="10">
        <v>2742.2390000000032</v>
      </c>
      <c r="G17" s="11">
        <v>2900.3919999999989</v>
      </c>
      <c r="H17" s="26">
        <f t="shared" si="0"/>
        <v>-5.4528146540190336E-2</v>
      </c>
    </row>
    <row r="18" spans="2:11" x14ac:dyDescent="0.25">
      <c r="B18" s="1" t="s">
        <v>97</v>
      </c>
      <c r="F18" s="10">
        <v>40748.288999999997</v>
      </c>
      <c r="G18" s="11">
        <v>42047.262999999999</v>
      </c>
      <c r="H18" s="26">
        <f t="shared" si="0"/>
        <v>-3.0893187982295123E-2</v>
      </c>
      <c r="J18" s="12"/>
      <c r="K18" s="12"/>
    </row>
    <row r="19" spans="2:11" x14ac:dyDescent="0.25">
      <c r="B19" s="21" t="s">
        <v>104</v>
      </c>
      <c r="C19" s="21"/>
      <c r="D19" s="21"/>
      <c r="E19" s="21"/>
      <c r="F19" s="22">
        <v>34054.837</v>
      </c>
      <c r="G19" s="23">
        <v>35559.374000000003</v>
      </c>
      <c r="H19" s="67">
        <f t="shared" si="0"/>
        <v>-4.2310559235379186E-2</v>
      </c>
    </row>
    <row r="20" spans="2:11" x14ac:dyDescent="0.25">
      <c r="B20" s="21" t="s">
        <v>105</v>
      </c>
      <c r="C20" s="21"/>
      <c r="D20" s="21"/>
      <c r="E20" s="21"/>
      <c r="F20" s="22">
        <v>6693.4519999999975</v>
      </c>
      <c r="G20" s="23">
        <v>6487.8889999999956</v>
      </c>
      <c r="H20" s="67">
        <f t="shared" si="0"/>
        <v>3.1684111734957554E-2</v>
      </c>
    </row>
    <row r="21" spans="2:11" x14ac:dyDescent="0.25">
      <c r="B21" s="5" t="s">
        <v>138</v>
      </c>
      <c r="C21" s="5"/>
      <c r="D21" s="5"/>
      <c r="E21" s="5"/>
      <c r="F21" s="17">
        <v>31392.618999999999</v>
      </c>
      <c r="G21" s="37">
        <v>32041.204000000002</v>
      </c>
      <c r="H21" s="69">
        <f t="shared" si="0"/>
        <v>-2.0242216865508644E-2</v>
      </c>
    </row>
    <row r="22" spans="2:11" x14ac:dyDescent="0.25">
      <c r="B22" s="21" t="s">
        <v>104</v>
      </c>
      <c r="C22" s="21"/>
      <c r="D22" s="21"/>
      <c r="E22" s="21"/>
      <c r="F22" s="22">
        <v>29682.144</v>
      </c>
      <c r="G22" s="23">
        <v>30374.136999999999</v>
      </c>
      <c r="H22" s="67">
        <f t="shared" si="0"/>
        <v>-2.2782309831551717E-2</v>
      </c>
    </row>
    <row r="23" spans="2:11" x14ac:dyDescent="0.25">
      <c r="B23" s="21" t="s">
        <v>105</v>
      </c>
      <c r="C23" s="21"/>
      <c r="D23" s="21"/>
      <c r="E23" s="21"/>
      <c r="F23" s="22">
        <v>1710.4749999999985</v>
      </c>
      <c r="G23" s="23">
        <v>1667.0670000000027</v>
      </c>
      <c r="H23" s="67">
        <f t="shared" si="0"/>
        <v>2.6038545541358316E-2</v>
      </c>
    </row>
    <row r="24" spans="2:11" x14ac:dyDescent="0.25">
      <c r="F24" s="12"/>
      <c r="G24" s="12"/>
      <c r="H24" s="26"/>
    </row>
    <row r="25" spans="2:11" x14ac:dyDescent="0.25">
      <c r="F25" s="12"/>
      <c r="G25" s="12"/>
      <c r="H25" s="26"/>
    </row>
    <row r="26" spans="2:11" x14ac:dyDescent="0.25">
      <c r="F26" s="12"/>
      <c r="G26" s="12"/>
      <c r="H26" s="26"/>
    </row>
    <row r="30" spans="2:11" ht="17.25" x14ac:dyDescent="0.3">
      <c r="B30" s="6" t="s">
        <v>12</v>
      </c>
      <c r="G30" s="4"/>
    </row>
    <row r="31" spans="2:11" x14ac:dyDescent="0.25">
      <c r="B31" s="13" t="s">
        <v>13</v>
      </c>
      <c r="G31" s="4"/>
    </row>
    <row r="32" spans="2:11" x14ac:dyDescent="0.25">
      <c r="B32" s="7"/>
      <c r="C32" s="7"/>
      <c r="D32" s="7"/>
      <c r="E32" s="7"/>
      <c r="F32" s="8" t="s">
        <v>144</v>
      </c>
      <c r="G32" s="9" t="s">
        <v>9</v>
      </c>
      <c r="H32" s="9" t="s">
        <v>11</v>
      </c>
    </row>
    <row r="33" spans="2:8" s="5" customFormat="1" x14ac:dyDescent="0.25">
      <c r="B33" s="5" t="s">
        <v>2</v>
      </c>
      <c r="F33" s="17">
        <f>+F15</f>
        <v>42169.372000000003</v>
      </c>
      <c r="G33" s="37">
        <v>42573.133000000002</v>
      </c>
      <c r="H33" s="69">
        <f>+F33/G33-1</f>
        <v>-9.4839390843045601E-3</v>
      </c>
    </row>
    <row r="34" spans="2:8" x14ac:dyDescent="0.25">
      <c r="B34" s="21" t="s">
        <v>133</v>
      </c>
      <c r="C34" s="21"/>
      <c r="D34" s="21"/>
      <c r="E34" s="21"/>
      <c r="F34" s="22">
        <f t="shared" ref="F34:F41" si="1">+F16</f>
        <v>43490.527999999998</v>
      </c>
      <c r="G34" s="23">
        <v>43685.809000000001</v>
      </c>
      <c r="H34" s="26">
        <f t="shared" ref="H34:H41" si="2">+F34/G34-1</f>
        <v>-4.4701243829546877E-3</v>
      </c>
    </row>
    <row r="35" spans="2:8" x14ac:dyDescent="0.25">
      <c r="B35" s="1" t="s">
        <v>96</v>
      </c>
      <c r="F35" s="10">
        <f t="shared" si="1"/>
        <v>2742.2390000000032</v>
      </c>
      <c r="G35" s="11">
        <v>2658.2419999999961</v>
      </c>
      <c r="H35" s="26">
        <f t="shared" si="2"/>
        <v>3.15987032030971E-2</v>
      </c>
    </row>
    <row r="36" spans="2:8" x14ac:dyDescent="0.25">
      <c r="B36" s="1" t="s">
        <v>97</v>
      </c>
      <c r="F36" s="10">
        <f t="shared" si="1"/>
        <v>40748.288999999997</v>
      </c>
      <c r="G36" s="11">
        <v>41027.567000000003</v>
      </c>
      <c r="H36" s="26">
        <f t="shared" si="2"/>
        <v>-6.807081687295935E-3</v>
      </c>
    </row>
    <row r="37" spans="2:8" s="21" customFormat="1" x14ac:dyDescent="0.25">
      <c r="B37" s="21" t="s">
        <v>104</v>
      </c>
      <c r="F37" s="22">
        <f t="shared" si="1"/>
        <v>34054.837</v>
      </c>
      <c r="G37" s="23">
        <v>34394.343000000001</v>
      </c>
      <c r="H37" s="67">
        <f t="shared" si="2"/>
        <v>-9.870983725434157E-3</v>
      </c>
    </row>
    <row r="38" spans="2:8" s="21" customFormat="1" x14ac:dyDescent="0.25">
      <c r="B38" s="21" t="s">
        <v>105</v>
      </c>
      <c r="F38" s="22">
        <f t="shared" si="1"/>
        <v>6693.4519999999975</v>
      </c>
      <c r="G38" s="23">
        <v>6633.224000000002</v>
      </c>
      <c r="H38" s="67">
        <f t="shared" si="2"/>
        <v>9.0797476460910964E-3</v>
      </c>
    </row>
    <row r="39" spans="2:8" s="5" customFormat="1" x14ac:dyDescent="0.25">
      <c r="B39" s="5" t="s">
        <v>138</v>
      </c>
      <c r="F39" s="17">
        <f t="shared" si="1"/>
        <v>31392.618999999999</v>
      </c>
      <c r="G39" s="37">
        <v>31526.809000000001</v>
      </c>
      <c r="H39" s="69">
        <f t="shared" si="2"/>
        <v>-4.256377484952667E-3</v>
      </c>
    </row>
    <row r="40" spans="2:8" s="21" customFormat="1" x14ac:dyDescent="0.25">
      <c r="B40" s="21" t="s">
        <v>104</v>
      </c>
      <c r="F40" s="22">
        <f t="shared" si="1"/>
        <v>29682.144</v>
      </c>
      <c r="G40" s="23">
        <v>29815.881000000001</v>
      </c>
      <c r="H40" s="67">
        <f t="shared" si="2"/>
        <v>-4.4854284198411198E-3</v>
      </c>
    </row>
    <row r="41" spans="2:8" s="21" customFormat="1" x14ac:dyDescent="0.25">
      <c r="B41" s="21" t="s">
        <v>105</v>
      </c>
      <c r="F41" s="22">
        <f t="shared" si="1"/>
        <v>1710.4749999999985</v>
      </c>
      <c r="G41" s="23">
        <v>1710.9279999999999</v>
      </c>
      <c r="H41" s="67">
        <f t="shared" si="2"/>
        <v>-2.6476859341906245E-4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</vt:lpstr>
      <vt:lpstr>Solvency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NPL!Área_de_impresión</vt:lpstr>
      <vt:lpstr>'P&amp;L'!Área_de_impresión</vt:lpstr>
      <vt:lpstr>Solvency!Área_de_impresión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t8170x</cp:lastModifiedBy>
  <cp:lastPrinted>2017-05-12T11:41:43Z</cp:lastPrinted>
  <dcterms:created xsi:type="dcterms:W3CDTF">2017-01-30T09:33:19Z</dcterms:created>
  <dcterms:modified xsi:type="dcterms:W3CDTF">2017-05-15T15:28:59Z</dcterms:modified>
</cp:coreProperties>
</file>