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45" windowWidth="19230" windowHeight="5940" tabRatio="802"/>
  </bookViews>
  <sheets>
    <sheet name="Contenidos" sheetId="22" r:id="rId1"/>
    <sheet name="KF-B" sheetId="11" r:id="rId2"/>
    <sheet name="KF-R" sheetId="15" r:id="rId3"/>
    <sheet name="KF-C&amp;L" sheetId="16" r:id="rId4"/>
    <sheet name="KF-O" sheetId="17" r:id="rId5"/>
    <sheet name="PyG" sheetId="18" r:id="rId6"/>
    <sheet name="Balance" sheetId="19" r:id="rId7"/>
    <sheet name="Recursos de clientes" sheetId="20" r:id="rId8"/>
    <sheet name="Crédito a la clientela" sheetId="21" r:id="rId9"/>
    <sheet name="Morosidad" sheetId="24" r:id="rId10"/>
    <sheet name="Solvencia" sheetId="23" r:id="rId11"/>
    <sheet name="Solvencia (IFRS9)" sheetId="25" r:id="rId12"/>
  </sheets>
  <definedNames>
    <definedName name="_xlnm.Print_Area" localSheetId="6">Balance!$A$4:$K$65</definedName>
    <definedName name="_xlnm.Print_Area" localSheetId="8">'Crédito a la clientela'!$A$4:$K$65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'KF-R'!$A$4:$K$65</definedName>
    <definedName name="_xlnm.Print_Area" localSheetId="9">Morosidad!$A$4:$K$65</definedName>
    <definedName name="_xlnm.Print_Area" localSheetId="5">PyG!$A$4:$K$64</definedName>
    <definedName name="_xlnm.Print_Area" localSheetId="7">'Recursos de clientes'!$A$4:$K$65</definedName>
    <definedName name="_xlnm.Print_Area" localSheetId="10">Solvencia!$A$4:$K$65</definedName>
    <definedName name="_xlnm.Print_Area" localSheetId="11">'Solvencia (IFRS9)'!$A$4:$J$58</definedName>
  </definedNames>
  <calcPr calcId="145621"/>
</workbook>
</file>

<file path=xl/calcChain.xml><?xml version="1.0" encoding="utf-8"?>
<calcChain xmlns="http://schemas.openxmlformats.org/spreadsheetml/2006/main">
  <c r="J55" i="19" l="1"/>
  <c r="J54" i="19"/>
  <c r="I56" i="19"/>
  <c r="G56" i="19"/>
  <c r="J53" i="19"/>
  <c r="I52" i="19"/>
  <c r="G52" i="19"/>
  <c r="G57" i="19" s="1"/>
  <c r="F52" i="19"/>
  <c r="F57" i="19" l="1"/>
  <c r="I57" i="19"/>
  <c r="H52" i="19"/>
  <c r="J52" i="19"/>
  <c r="H54" i="19"/>
  <c r="F56" i="19"/>
  <c r="H53" i="19"/>
  <c r="H55" i="19"/>
  <c r="F42" i="23"/>
  <c r="G14" i="23"/>
  <c r="F14" i="23"/>
  <c r="G30" i="24"/>
  <c r="G32" i="21"/>
  <c r="G35" i="20"/>
  <c r="F30" i="17"/>
  <c r="F31" i="16"/>
  <c r="F30" i="15"/>
  <c r="E37" i="11"/>
  <c r="J56" i="19" l="1"/>
  <c r="H56" i="19"/>
  <c r="J57" i="19"/>
  <c r="H57" i="19"/>
  <c r="F34" i="24"/>
  <c r="F31" i="24"/>
  <c r="G14" i="24"/>
  <c r="F14" i="24"/>
  <c r="F30" i="24" s="1"/>
  <c r="G14" i="21"/>
  <c r="F14" i="21"/>
  <c r="F32" i="21" s="1"/>
  <c r="G14" i="20"/>
  <c r="F14" i="20"/>
  <c r="I14" i="19"/>
  <c r="G14" i="19"/>
  <c r="F14" i="19"/>
  <c r="F14" i="17"/>
  <c r="E14" i="17"/>
  <c r="F14" i="16"/>
  <c r="E14" i="16"/>
  <c r="E31" i="16" s="1"/>
  <c r="F14" i="15"/>
  <c r="E14" i="15"/>
  <c r="E30" i="15" s="1"/>
  <c r="E36" i="11"/>
  <c r="F35" i="20" l="1"/>
  <c r="E30" i="17"/>
  <c r="F61" i="23" l="1"/>
  <c r="H61" i="23" s="1"/>
  <c r="F57" i="23"/>
  <c r="H57" i="23" s="1"/>
  <c r="H33" i="23"/>
  <c r="F60" i="23"/>
  <c r="H60" i="23" s="1"/>
  <c r="F59" i="23"/>
  <c r="H59" i="23" s="1"/>
  <c r="H29" i="23"/>
  <c r="F53" i="23"/>
  <c r="H53" i="23" s="1"/>
  <c r="F52" i="23"/>
  <c r="F51" i="23"/>
  <c r="H51" i="23" s="1"/>
  <c r="F50" i="23"/>
  <c r="F49" i="23"/>
  <c r="H49" i="23" s="1"/>
  <c r="F48" i="23"/>
  <c r="F47" i="23"/>
  <c r="H47" i="23" s="1"/>
  <c r="F46" i="23"/>
  <c r="F45" i="23"/>
  <c r="H45" i="23" s="1"/>
  <c r="F44" i="23"/>
  <c r="F43" i="23"/>
  <c r="H43" i="23" s="1"/>
  <c r="H34" i="24"/>
  <c r="F41" i="21"/>
  <c r="H41" i="21" s="1"/>
  <c r="F40" i="21"/>
  <c r="H40" i="21" s="1"/>
  <c r="F39" i="21"/>
  <c r="H39" i="21" s="1"/>
  <c r="F38" i="21"/>
  <c r="H38" i="21" s="1"/>
  <c r="F37" i="21"/>
  <c r="H37" i="21" s="1"/>
  <c r="F36" i="21"/>
  <c r="H36" i="21" s="1"/>
  <c r="F42" i="20"/>
  <c r="F40" i="20"/>
  <c r="F38" i="20"/>
  <c r="H38" i="20" s="1"/>
  <c r="J51" i="19"/>
  <c r="J50" i="19"/>
  <c r="J49" i="19"/>
  <c r="J48" i="19"/>
  <c r="J47" i="19"/>
  <c r="J45" i="19"/>
  <c r="J43" i="19"/>
  <c r="J42" i="19"/>
  <c r="J38" i="19"/>
  <c r="J37" i="19"/>
  <c r="J36" i="19"/>
  <c r="J35" i="19"/>
  <c r="J34" i="19"/>
  <c r="J33" i="19"/>
  <c r="J32" i="19"/>
  <c r="J31" i="19"/>
  <c r="J30" i="19"/>
  <c r="J28" i="19"/>
  <c r="H25" i="19"/>
  <c r="J24" i="19"/>
  <c r="J22" i="19"/>
  <c r="H19" i="19"/>
  <c r="J18" i="19"/>
  <c r="J40" i="18"/>
  <c r="J39" i="18"/>
  <c r="J38" i="18"/>
  <c r="J31" i="18"/>
  <c r="J26" i="18"/>
  <c r="J25" i="18"/>
  <c r="J24" i="18"/>
  <c r="J21" i="18"/>
  <c r="J20" i="18"/>
  <c r="J19" i="18"/>
  <c r="E37" i="16"/>
  <c r="G37" i="16" s="1"/>
  <c r="E35" i="16"/>
  <c r="E43" i="11"/>
  <c r="G43" i="11" s="1"/>
  <c r="E41" i="11"/>
  <c r="E39" i="11"/>
  <c r="E38" i="11"/>
  <c r="G38" i="11" s="1"/>
  <c r="J29" i="18" l="1"/>
  <c r="G41" i="11"/>
  <c r="H40" i="20"/>
  <c r="H20" i="20"/>
  <c r="H42" i="20"/>
  <c r="G16" i="11"/>
  <c r="J15" i="18"/>
  <c r="J16" i="18"/>
  <c r="J17" i="18"/>
  <c r="J18" i="18"/>
  <c r="J28" i="18"/>
  <c r="J32" i="18"/>
  <c r="J33" i="18"/>
  <c r="J34" i="18"/>
  <c r="J35" i="18"/>
  <c r="H19" i="21"/>
  <c r="H21" i="21"/>
  <c r="H23" i="21"/>
  <c r="H18" i="21"/>
  <c r="H20" i="21"/>
  <c r="H22" i="21"/>
  <c r="E44" i="11"/>
  <c r="G44" i="11" s="1"/>
  <c r="G35" i="16"/>
  <c r="G19" i="16"/>
  <c r="G20" i="16"/>
  <c r="G18" i="16"/>
  <c r="G39" i="11"/>
  <c r="J41" i="19"/>
  <c r="H44" i="23"/>
  <c r="H46" i="23"/>
  <c r="H48" i="23"/>
  <c r="H50" i="23"/>
  <c r="H52" i="23"/>
  <c r="E50" i="11"/>
  <c r="G50" i="11" s="1"/>
  <c r="H20" i="19"/>
  <c r="H23" i="19"/>
  <c r="J26" i="19"/>
  <c r="J16" i="19"/>
  <c r="H16" i="19"/>
  <c r="G17" i="11"/>
  <c r="G19" i="11"/>
  <c r="G21" i="11"/>
  <c r="J30" i="18"/>
  <c r="H15" i="19"/>
  <c r="H17" i="19"/>
  <c r="J17" i="19"/>
  <c r="J19" i="19"/>
  <c r="H21" i="19"/>
  <c r="J21" i="19"/>
  <c r="J25" i="19"/>
  <c r="H27" i="19"/>
  <c r="J27" i="19"/>
  <c r="G22" i="11"/>
  <c r="E36" i="16"/>
  <c r="G36" i="16" s="1"/>
  <c r="J23" i="18"/>
  <c r="H18" i="19"/>
  <c r="H22" i="19"/>
  <c r="H24" i="19"/>
  <c r="H28" i="19"/>
  <c r="H30" i="19"/>
  <c r="H32" i="19"/>
  <c r="H34" i="19"/>
  <c r="H36" i="19"/>
  <c r="H38" i="19"/>
  <c r="H40" i="19"/>
  <c r="J40" i="19"/>
  <c r="H42" i="19"/>
  <c r="F36" i="20"/>
  <c r="H36" i="20" s="1"/>
  <c r="H15" i="20"/>
  <c r="H44" i="19"/>
  <c r="J44" i="19"/>
  <c r="J46" i="19"/>
  <c r="H46" i="19"/>
  <c r="J15" i="19"/>
  <c r="F33" i="21"/>
  <c r="H15" i="24"/>
  <c r="H15" i="21"/>
  <c r="H29" i="19"/>
  <c r="J29" i="19"/>
  <c r="H31" i="19"/>
  <c r="H33" i="19"/>
  <c r="H35" i="19"/>
  <c r="H37" i="19"/>
  <c r="H43" i="19"/>
  <c r="H45" i="19"/>
  <c r="H48" i="19"/>
  <c r="H50" i="19"/>
  <c r="H17" i="20"/>
  <c r="H19" i="20"/>
  <c r="H21" i="20"/>
  <c r="F41" i="20"/>
  <c r="H41" i="20" s="1"/>
  <c r="H15" i="23"/>
  <c r="H17" i="23"/>
  <c r="H19" i="23"/>
  <c r="H21" i="23"/>
  <c r="H23" i="23"/>
  <c r="H25" i="23"/>
  <c r="H32" i="23"/>
  <c r="H47" i="19"/>
  <c r="H49" i="19"/>
  <c r="H51" i="19"/>
  <c r="H18" i="24"/>
  <c r="H16" i="23"/>
  <c r="H18" i="23"/>
  <c r="H20" i="23"/>
  <c r="H22" i="23"/>
  <c r="H24" i="23"/>
  <c r="H31" i="23"/>
  <c r="J20" i="19" l="1"/>
  <c r="G28" i="11"/>
  <c r="H26" i="19"/>
  <c r="J23" i="19"/>
  <c r="H41" i="19"/>
  <c r="F54" i="23"/>
  <c r="H54" i="23" s="1"/>
  <c r="H26" i="23"/>
  <c r="F56" i="23"/>
  <c r="H56" i="23" s="1"/>
  <c r="H28" i="23"/>
  <c r="F55" i="23"/>
  <c r="H55" i="23" s="1"/>
  <c r="H27" i="23"/>
  <c r="H33" i="21"/>
  <c r="H31" i="24"/>
  <c r="E40" i="11"/>
  <c r="G40" i="11" s="1"/>
  <c r="G18" i="11"/>
  <c r="J22" i="18"/>
  <c r="J39" i="19" l="1"/>
  <c r="H39" i="19"/>
  <c r="J27" i="18"/>
  <c r="G17" i="16"/>
  <c r="E34" i="16"/>
  <c r="G34" i="16" s="1"/>
  <c r="E33" i="16"/>
  <c r="G33" i="16" s="1"/>
  <c r="G16" i="16"/>
  <c r="G15" i="16"/>
  <c r="E32" i="16"/>
  <c r="G32" i="16" s="1"/>
  <c r="G15" i="11" l="1"/>
  <c r="G37" i="11"/>
  <c r="J36" i="18"/>
  <c r="F35" i="24" l="1"/>
  <c r="H35" i="24" s="1"/>
  <c r="H19" i="24"/>
  <c r="F33" i="24"/>
  <c r="H33" i="24" s="1"/>
  <c r="H17" i="24"/>
  <c r="F35" i="21" l="1"/>
  <c r="H35" i="21" s="1"/>
  <c r="H17" i="21"/>
  <c r="F34" i="21" l="1"/>
  <c r="H34" i="21" s="1"/>
  <c r="H16" i="21"/>
  <c r="F44" i="20" l="1"/>
  <c r="H44" i="20" s="1"/>
  <c r="H23" i="20"/>
  <c r="F43" i="20" l="1"/>
  <c r="H43" i="20" s="1"/>
  <c r="H22" i="20"/>
  <c r="F36" i="24" l="1"/>
  <c r="H36" i="24" s="1"/>
  <c r="H20" i="24"/>
  <c r="E42" i="11" l="1"/>
  <c r="G42" i="11" s="1"/>
  <c r="G20" i="11"/>
  <c r="E47" i="11"/>
  <c r="G47" i="11" s="1"/>
  <c r="G25" i="11"/>
  <c r="E45" i="11"/>
  <c r="G45" i="11" s="1"/>
  <c r="G23" i="11"/>
  <c r="F32" i="24" l="1"/>
  <c r="H32" i="24" s="1"/>
  <c r="H16" i="24"/>
  <c r="H24" i="20" l="1"/>
  <c r="F45" i="20"/>
  <c r="H45" i="20" s="1"/>
  <c r="H25" i="20" l="1"/>
  <c r="F46" i="20"/>
  <c r="H46" i="20" s="1"/>
  <c r="H16" i="20"/>
  <c r="F37" i="20"/>
  <c r="H37" i="20" s="1"/>
  <c r="G24" i="11"/>
  <c r="E46" i="11"/>
  <c r="G46" i="11" s="1"/>
  <c r="H18" i="20" l="1"/>
  <c r="F39" i="20"/>
  <c r="H39" i="20" s="1"/>
  <c r="E48" i="11"/>
  <c r="G48" i="11" s="1"/>
  <c r="G26" i="11"/>
  <c r="G27" i="11"/>
  <c r="E49" i="11"/>
  <c r="G49" i="11" s="1"/>
  <c r="E38" i="16" l="1"/>
  <c r="G21" i="16"/>
  <c r="E40" i="16"/>
  <c r="G23" i="16"/>
  <c r="G22" i="16"/>
  <c r="E39" i="16"/>
  <c r="E31" i="17" l="1"/>
  <c r="G31" i="17" s="1"/>
  <c r="G15" i="17"/>
  <c r="E33" i="17"/>
  <c r="G33" i="17" s="1"/>
  <c r="G17" i="17"/>
  <c r="E35" i="17"/>
  <c r="G35" i="17" s="1"/>
  <c r="G19" i="17"/>
  <c r="E32" i="17"/>
  <c r="G32" i="17" s="1"/>
  <c r="G16" i="17"/>
  <c r="E34" i="17"/>
  <c r="G34" i="17" s="1"/>
  <c r="G18" i="17"/>
  <c r="E36" i="17"/>
  <c r="G36" i="17" s="1"/>
  <c r="G20" i="17"/>
  <c r="E35" i="15" l="1"/>
  <c r="G35" i="15" s="1"/>
  <c r="G19" i="15"/>
  <c r="E34" i="15" l="1"/>
  <c r="G34" i="15" s="1"/>
  <c r="G18" i="15"/>
  <c r="E33" i="15"/>
  <c r="G33" i="15" s="1"/>
  <c r="G17" i="15"/>
  <c r="E32" i="15" l="1"/>
  <c r="G32" i="15" s="1"/>
  <c r="G16" i="15"/>
  <c r="E31" i="15" l="1"/>
  <c r="G31" i="15" s="1"/>
  <c r="G15" i="15"/>
  <c r="G40" i="16" l="1"/>
  <c r="G39" i="16"/>
  <c r="G38" i="16"/>
</calcChain>
</file>

<file path=xl/sharedStrings.xml><?xml version="1.0" encoding="utf-8"?>
<sst xmlns="http://schemas.openxmlformats.org/spreadsheetml/2006/main" count="324" uniqueCount="173">
  <si>
    <t>Var.</t>
  </si>
  <si>
    <t>ROE</t>
  </si>
  <si>
    <t>ROA</t>
  </si>
  <si>
    <t>RORWA</t>
  </si>
  <si>
    <t>ROTE</t>
  </si>
  <si>
    <t>LCR</t>
  </si>
  <si>
    <t>NSFR</t>
  </si>
  <si>
    <t>n.s</t>
  </si>
  <si>
    <t>Capital</t>
  </si>
  <si>
    <t>Pro-forma:</t>
  </si>
  <si>
    <t>Total Cash deposits</t>
  </si>
  <si>
    <t>Total Term deposits</t>
  </si>
  <si>
    <t>Pro-forma CET1 fully loaded</t>
  </si>
  <si>
    <t>LtD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</si>
  <si>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Balance</t>
    </r>
  </si>
  <si>
    <t>Evolución interanual</t>
  </si>
  <si>
    <t>Activo Total</t>
  </si>
  <si>
    <t>Valores representativos de deuda</t>
  </si>
  <si>
    <t>Derivados de cobertura</t>
  </si>
  <si>
    <t>Instrumentos de capital (DPV)</t>
  </si>
  <si>
    <t>Participaciones</t>
  </si>
  <si>
    <t>Caja y Depósitos en Bancos Centrales</t>
  </si>
  <si>
    <t xml:space="preserve">De los cuales deuda subordinada </t>
  </si>
  <si>
    <t>Depósitos de la clientela</t>
  </si>
  <si>
    <t>Recursos fuera de balance</t>
  </si>
  <si>
    <t>Total recursos de clientes</t>
  </si>
  <si>
    <t>Volumen de negocio</t>
  </si>
  <si>
    <t>Fondos propios</t>
  </si>
  <si>
    <t>Evolución último trimestre</t>
  </si>
  <si>
    <r>
      <t xml:space="preserve">Cifras clave. </t>
    </r>
    <r>
      <rPr>
        <sz val="18"/>
        <color theme="1"/>
        <rFont val="Calibri"/>
        <family val="2"/>
        <scheme val="minor"/>
      </rPr>
      <t>Rentabilidad</t>
    </r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</si>
  <si>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Capital&amp;Liquidez</t>
    </r>
  </si>
  <si>
    <t xml:space="preserve">Ratio CET1 </t>
  </si>
  <si>
    <t xml:space="preserve">Ratio Tier1 </t>
  </si>
  <si>
    <t>Ratio de capital total</t>
  </si>
  <si>
    <t>Ratio Apalancamiento</t>
  </si>
  <si>
    <t>Número de empleados</t>
  </si>
  <si>
    <t>Número de oficinas</t>
  </si>
  <si>
    <t>Número de clientes</t>
  </si>
  <si>
    <t>Número de clientes minoristas</t>
  </si>
  <si>
    <t>Número de clientes mayoristas</t>
  </si>
  <si>
    <t>Número de cajeros</t>
  </si>
  <si>
    <t>Informe trimestral</t>
  </si>
  <si>
    <t>Crédito a la clientela</t>
  </si>
  <si>
    <t>Débitos-Valores negociables</t>
  </si>
  <si>
    <t>Pro-forma: excluyendo CH multiced.</t>
  </si>
  <si>
    <t>De los cuales CH multicedentes</t>
  </si>
  <si>
    <t>Ratio de Eficiencia</t>
  </si>
  <si>
    <t>Ratio de Capital total</t>
  </si>
  <si>
    <t>Pro-forma ratio apalancamiento FL</t>
  </si>
  <si>
    <t>Cuenta de Pérdidas y Ganancias</t>
  </si>
  <si>
    <t>Cifras en millones de Euros</t>
  </si>
  <si>
    <t>Unidades</t>
  </si>
  <si>
    <t>Balance</t>
  </si>
  <si>
    <r>
      <t xml:space="preserve">Recursos de clientes. </t>
    </r>
    <r>
      <rPr>
        <sz val="18"/>
        <color theme="1"/>
        <rFont val="Calibri"/>
        <family val="2"/>
        <scheme val="minor"/>
      </rPr>
      <t>Desglose</t>
    </r>
  </si>
  <si>
    <r>
      <t xml:space="preserve">Crédito a la clientela. </t>
    </r>
    <r>
      <rPr>
        <sz val="18"/>
        <color theme="1"/>
        <rFont val="Calibri"/>
        <family val="2"/>
        <scheme val="minor"/>
      </rPr>
      <t>Desglose</t>
    </r>
  </si>
  <si>
    <t>Pro-forma: Crédito a la clientela bruta</t>
  </si>
  <si>
    <t>Sector público</t>
  </si>
  <si>
    <t>Sector privado</t>
  </si>
  <si>
    <t>De los cuales con garantía</t>
  </si>
  <si>
    <t>De los cuales sin garantía</t>
  </si>
  <si>
    <t>Particulares</t>
  </si>
  <si>
    <r>
      <t xml:space="preserve">Morosidad. </t>
    </r>
    <r>
      <rPr>
        <sz val="18"/>
        <color theme="1"/>
        <rFont val="Calibri"/>
        <family val="2"/>
        <scheme val="minor"/>
      </rPr>
      <t>Detalle</t>
    </r>
  </si>
  <si>
    <r>
      <t xml:space="preserve">Solvencia. </t>
    </r>
    <r>
      <rPr>
        <sz val="18"/>
        <color theme="1"/>
        <rFont val="Calibri"/>
        <family val="2"/>
        <scheme val="minor"/>
      </rPr>
      <t>Detalle</t>
    </r>
  </si>
  <si>
    <t>Reservas</t>
  </si>
  <si>
    <t>Resultado del ejercicio</t>
  </si>
  <si>
    <t>Intereses minoritarios</t>
  </si>
  <si>
    <t>Ajustes por valoración</t>
  </si>
  <si>
    <t>Activos intangibles</t>
  </si>
  <si>
    <t>Deducciones</t>
  </si>
  <si>
    <t>Capital CET I</t>
  </si>
  <si>
    <t>Capital Tier I</t>
  </si>
  <si>
    <t>Capital total</t>
  </si>
  <si>
    <t>Activos Ponderados por Riesgo</t>
  </si>
  <si>
    <t>Ratio CET I</t>
  </si>
  <si>
    <t>Ratio Tier I</t>
  </si>
  <si>
    <t>Ratio Capital total</t>
  </si>
  <si>
    <t>Ratio de apalancamiento</t>
  </si>
  <si>
    <t>Ratio CET I fully loaded</t>
  </si>
  <si>
    <t>Ratio Capital total fully loaded</t>
  </si>
  <si>
    <t>Ratio de apalancamiento fully loaded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</si>
  <si>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Otras cifras</t>
    </r>
  </si>
  <si>
    <t>Margen de intereses</t>
  </si>
  <si>
    <t>Dividendos</t>
  </si>
  <si>
    <t>Resultado de entidades valoradas por el método de participación</t>
  </si>
  <si>
    <t>Neto de comisiones</t>
  </si>
  <si>
    <t>Resultado de operaciones financieras</t>
  </si>
  <si>
    <t>Diferencias de cambio (neto)</t>
  </si>
  <si>
    <t>Margen Bruto</t>
  </si>
  <si>
    <t>Gastos de administración</t>
  </si>
  <si>
    <t>Gastos de personal</t>
  </si>
  <si>
    <t>Otros gastos generales de administración</t>
  </si>
  <si>
    <t>Amortización</t>
  </si>
  <si>
    <t>Resultado antes de provisiones</t>
  </si>
  <si>
    <t>Provisiones (neto)</t>
  </si>
  <si>
    <t>Pérdidas por deterioro de activos financieros</t>
  </si>
  <si>
    <t>Pérdidas por deterioro de inversiones</t>
  </si>
  <si>
    <t>Pérdidas por deterioro de activos no financieros</t>
  </si>
  <si>
    <t>Beneficio antes de impuestos</t>
  </si>
  <si>
    <t>Resultado consolidado del ejercicio</t>
  </si>
  <si>
    <t xml:space="preserve">Resultado atribuido a intereses minoritarios </t>
  </si>
  <si>
    <t>Resultado atribuido a la entidad dominante</t>
  </si>
  <si>
    <t>Otros productos/cargas de explotación</t>
  </si>
  <si>
    <t>Resto</t>
  </si>
  <si>
    <t>Ganancias/Pérdidas por la baja de activos no financieros y participaciones</t>
  </si>
  <si>
    <t>Ganancias/Pérdidas de activos no corrientes</t>
  </si>
  <si>
    <t>Gastos/Ingresos por impuestos sobre beneficios</t>
  </si>
  <si>
    <t>Provisiones</t>
  </si>
  <si>
    <t>Otros activos financ. a valor razonable con cambios en PyG</t>
  </si>
  <si>
    <t>Instrumentos de capital</t>
  </si>
  <si>
    <t>Activos no corrientes en venta</t>
  </si>
  <si>
    <t>Activos por reaseguros</t>
  </si>
  <si>
    <t>Activos fiscales</t>
  </si>
  <si>
    <t>Resto de activos</t>
  </si>
  <si>
    <t>Pasivos financieros a coste amortizado</t>
  </si>
  <si>
    <t>Depósitos de bancos centrales</t>
  </si>
  <si>
    <t>Depósitos de entidades de crédito</t>
  </si>
  <si>
    <t>Otros pasivos financieros</t>
  </si>
  <si>
    <t>Préstamos y partidas a cobrar</t>
  </si>
  <si>
    <t>Bancos centrales</t>
  </si>
  <si>
    <t>Entidades de crédito</t>
  </si>
  <si>
    <t>Inversiones mantenidas hasta el vencimiento</t>
  </si>
  <si>
    <t>Activos tangibles</t>
  </si>
  <si>
    <t>TOTAL ACTIVO</t>
  </si>
  <si>
    <t>Pasivos financieros mantenidos para negociar</t>
  </si>
  <si>
    <t xml:space="preserve">Valores representativos de deuda emitidos </t>
  </si>
  <si>
    <t>Pasivos amparados por contratos de seguros</t>
  </si>
  <si>
    <t>Pasivos por impuestos</t>
  </si>
  <si>
    <t>Otros pasivos</t>
  </si>
  <si>
    <t>Total pasivo</t>
  </si>
  <si>
    <t>Total patrimonio neto</t>
  </si>
  <si>
    <t>TOTAL PATRIMONIO NETO Y PASIVO</t>
  </si>
  <si>
    <t>De los cuales vista</t>
  </si>
  <si>
    <t>De los cuales plazo</t>
  </si>
  <si>
    <t>De los cuales cesiones temporales</t>
  </si>
  <si>
    <t>Activos financieros mantenidos para negociar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</si>
  <si>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Los ratios de capital del incluyen el 50% del beneficio obtenido y las provisiones realizadas hasta la fecha.</t>
    </r>
  </si>
  <si>
    <r>
      <t>Ratio morosidad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</si>
  <si>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Pro-forma: Crédito a la clientela bruta </t>
  </si>
  <si>
    <t xml:space="preserve">Dudoso </t>
  </si>
  <si>
    <r>
      <t>Ratio de Cobertura crédito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</si>
  <si>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Incluye riesgos contingentes</t>
    </r>
  </si>
  <si>
    <t xml:space="preserve">Activos financieros a valor razonable con cambios en otro resultado global </t>
  </si>
  <si>
    <t>De los cuales Activos financieros a coste amortizado</t>
  </si>
  <si>
    <t>Otro resultado global acumulado</t>
  </si>
  <si>
    <t>3T18</t>
  </si>
  <si>
    <t>4T2018</t>
  </si>
  <si>
    <t>4T18</t>
  </si>
  <si>
    <t>4T17</t>
  </si>
  <si>
    <r>
      <t>3T18</t>
    </r>
    <r>
      <rPr>
        <vertAlign val="superscript"/>
        <sz val="11"/>
        <color theme="1"/>
        <rFont val="Calibri"/>
        <family val="2"/>
        <scheme val="minor"/>
      </rPr>
      <t>1</t>
    </r>
  </si>
  <si>
    <t>Solvencia. Detalle</t>
  </si>
  <si>
    <t xml:space="preserve">Comparación de los fondos propios y de las ratios de capital y de apalancamiento de las entidades </t>
  </si>
  <si>
    <t xml:space="preserve">con y sin la aplicación de las disposiciones transitorias de la NIIF 9 </t>
  </si>
  <si>
    <t>T</t>
  </si>
  <si>
    <t>T-2</t>
  </si>
  <si>
    <t>T-4</t>
  </si>
  <si>
    <t>Capital disponible (importes)</t>
  </si>
  <si>
    <t>Capital de nivel 1 ordinario (CET1)</t>
  </si>
  <si>
    <t>Capital de nivel 1 ordinario (CET1) si no se hubieran aplicado las disposiciones transitorias de la NIIF 9 o de ECL análogas</t>
  </si>
  <si>
    <t>Capital de nivel 1 (T1)</t>
  </si>
  <si>
    <t>Capital de nivel 1 (T1) si no se hubieran aplicado las disposiciones transitorias de la NIIF 9 o de ECL análogas</t>
  </si>
  <si>
    <t>Capital total si no se hubieran aplicado las disposiciones transitorias de la NIIF 9 o de ECL análogas</t>
  </si>
  <si>
    <t>Activos ponderados por riesgo (importes)</t>
  </si>
  <si>
    <t>Total activos ponderados por riesgo</t>
  </si>
  <si>
    <t>Total activos ponderados por riesgo si no se hubieran aplicado las disposiciones transitorias de la NIIF 9 o de ECL análogas</t>
  </si>
  <si>
    <t>Ratios de capital</t>
  </si>
  <si>
    <t>Capital de nivel 1 ordinario (CET1) (en porcentaje del importe de la exposición al riesgo)</t>
  </si>
  <si>
    <t>Capital de nivel 1 ordinario (CET1) (en porcentaje del importe de la exposición al riesgo) si no se hubieran aplicado las disposiciones transitorias de la NIIF 9 o de ECL análogas</t>
  </si>
  <si>
    <t>Capital de nivel 1 (T1) (en porcentaje del importe de la exposición al riesgo)</t>
  </si>
  <si>
    <t>Capital de nivel 1 (T1) (en porcentaje del importe de la exposición al riesgo) si no se hubieran aplicado las disposiciones transitorias de la NIIF 9 o de ECL análogas</t>
  </si>
  <si>
    <t>Capital total (en porcentaje del importe de la exposición al riesgo)</t>
  </si>
  <si>
    <t>Capital total (en porcentaje del importe de la exposición al riesgo) si no se hubieran aplicado las disposiciones transitorias de la NIIF 9 o de ECL análogas</t>
  </si>
  <si>
    <t>Medida de la exposición total correspondiente a la ratio de apalancamiento</t>
  </si>
  <si>
    <t>Ratio de apalancamiento si no se hubieran aplicado las disposiciones transitorias de la NIIF 9 o de ECL análogas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</si>
</sst>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10" fillId="2" borderId="0" xfId="1" applyNumberFormat="1" applyFont="1" applyFill="1" applyAlignment="1">
      <alignment horizontal="center"/>
    </xf>
    <xf numFmtId="10" fontId="0" fillId="2" borderId="0" xfId="0" applyNumberFormat="1" applyFill="1"/>
    <xf numFmtId="164" fontId="7" fillId="2" borderId="0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 vertical="top"/>
    </xf>
    <xf numFmtId="164" fontId="2" fillId="2" borderId="0" xfId="1" applyNumberFormat="1" applyFont="1" applyFill="1" applyBorder="1" applyAlignment="1">
      <alignment horizontal="center" vertical="top"/>
    </xf>
    <xf numFmtId="10" fontId="7" fillId="3" borderId="0" xfId="0" applyNumberFormat="1" applyFont="1" applyFill="1" applyAlignment="1">
      <alignment horizontal="center"/>
    </xf>
    <xf numFmtId="10" fontId="7" fillId="2" borderId="0" xfId="1" applyNumberFormat="1" applyFont="1" applyFill="1" applyBorder="1" applyAlignment="1">
      <alignment horizontal="center"/>
    </xf>
    <xf numFmtId="10" fontId="9" fillId="3" borderId="0" xfId="0" applyNumberFormat="1" applyFont="1" applyFill="1" applyAlignment="1">
      <alignment horizontal="center"/>
    </xf>
    <xf numFmtId="10" fontId="9" fillId="2" borderId="0" xfId="1" applyNumberFormat="1" applyFont="1" applyFill="1" applyBorder="1" applyAlignment="1">
      <alignment horizontal="center"/>
    </xf>
    <xf numFmtId="10" fontId="2" fillId="3" borderId="0" xfId="0" applyNumberFormat="1" applyFont="1" applyFill="1" applyAlignment="1">
      <alignment horizontal="center" vertical="top"/>
    </xf>
    <xf numFmtId="10" fontId="2" fillId="2" borderId="0" xfId="1" applyNumberFormat="1" applyFont="1" applyFill="1" applyBorder="1" applyAlignment="1">
      <alignment horizontal="center" vertical="top"/>
    </xf>
    <xf numFmtId="0" fontId="9" fillId="2" borderId="0" xfId="0" applyFont="1" applyFill="1" applyAlignment="1"/>
    <xf numFmtId="164" fontId="1" fillId="2" borderId="0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/>
    <xf numFmtId="0" fontId="0" fillId="2" borderId="0" xfId="0" applyFill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Morosidad!A1"/><Relationship Id="rId3" Type="http://schemas.openxmlformats.org/officeDocument/2006/relationships/image" Target="../media/image1.emf"/><Relationship Id="rId7" Type="http://schemas.openxmlformats.org/officeDocument/2006/relationships/hyperlink" Target="#'Cr&#233;dito a la clientela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Recursos de clientes'!A1"/><Relationship Id="rId5" Type="http://schemas.openxmlformats.org/officeDocument/2006/relationships/hyperlink" Target="#Balance!A1"/><Relationship Id="rId4" Type="http://schemas.openxmlformats.org/officeDocument/2006/relationships/hyperlink" Target="#PyG!A1"/><Relationship Id="rId9" Type="http://schemas.openxmlformats.org/officeDocument/2006/relationships/hyperlink" Target="#Solvenci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Contenidos!A1"/><Relationship Id="rId1" Type="http://schemas.openxmlformats.org/officeDocument/2006/relationships/hyperlink" Target="#Solvenci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R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R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R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Cifras clave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PyG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Recursos de clientes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Crédito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 la clientela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Morosidad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Solvencia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645587</xdr:colOff>
      <xdr:row>1</xdr:row>
      <xdr:rowOff>31749</xdr:rowOff>
    </xdr:from>
    <xdr:to>
      <xdr:col>2</xdr:col>
      <xdr:colOff>334434</xdr:colOff>
      <xdr:row>2</xdr:row>
      <xdr:rowOff>121454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45587" y="222249"/>
          <a:ext cx="145626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148371" y="258242"/>
    <xdr:ext cx="1224000" cy="216000"/>
    <xdr:sp macro="" textlink="">
      <xdr:nvSpPr>
        <xdr:cNvPr id="2" name="67 Rectángulo redondeado"/>
        <xdr:cNvSpPr/>
      </xdr:nvSpPr>
      <xdr:spPr bwMode="auto">
        <a:xfrm>
          <a:off x="2148371" y="258242"/>
          <a:ext cx="1224000" cy="216000"/>
        </a:xfrm>
        <a:prstGeom prst="roundRect">
          <a:avLst>
            <a:gd name="adj" fmla="val 50000"/>
          </a:avLst>
        </a:prstGeom>
        <a:solidFill>
          <a:srgbClr val="EC1C24"/>
        </a:solidFill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2</xdr:col>
      <xdr:colOff>507959</xdr:colOff>
      <xdr:row>1</xdr:row>
      <xdr:rowOff>42383</xdr:rowOff>
    </xdr:from>
    <xdr:to>
      <xdr:col>4</xdr:col>
      <xdr:colOff>275169</xdr:colOff>
      <xdr:row>2</xdr:row>
      <xdr:rowOff>132088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031959" y="232883"/>
          <a:ext cx="146266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150" b="1" i="0">
              <a:solidFill>
                <a:schemeClr val="bg1"/>
              </a:solidFill>
              <a:latin typeface="Calibri" pitchFamily="34" charset="0"/>
            </a:rPr>
            <a:t>Periodo</a:t>
          </a:r>
          <a:r>
            <a:rPr lang="es-ES" sz="1150" b="1" i="0" baseline="0">
              <a:solidFill>
                <a:schemeClr val="bg1"/>
              </a:solidFill>
              <a:latin typeface="Calibri" pitchFamily="34" charset="0"/>
            </a:rPr>
            <a:t> transicional</a:t>
          </a:r>
          <a:endParaRPr lang="es-ES" sz="1150" b="1" i="0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absoluteAnchor>
    <xdr:pos x="751415" y="258191"/>
    <xdr:ext cx="1224000" cy="216000"/>
    <xdr:sp macro="" textlink="">
      <xdr:nvSpPr>
        <xdr:cNvPr id="4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5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</a:t>
          </a:r>
          <a:r>
            <a:rPr lang="es-ES" sz="1200" b="1" baseline="0">
              <a:solidFill>
                <a:schemeClr val="tx1"/>
              </a:solidFill>
              <a:latin typeface="Calibri" pitchFamily="34" charset="0"/>
            </a:rPr>
            <a:t> 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cifras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145</v>
      </c>
      <c r="D10" s="3" t="s">
        <v>41</v>
      </c>
    </row>
  </sheetData>
  <sheetProtection password="B31C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61</v>
      </c>
    </row>
    <row r="12" spans="2:8" ht="17.25" x14ac:dyDescent="0.3">
      <c r="B12" s="6" t="s">
        <v>15</v>
      </c>
      <c r="G12" s="4"/>
    </row>
    <row r="13" spans="2:8" x14ac:dyDescent="0.25">
      <c r="B13" s="73" t="s">
        <v>50</v>
      </c>
      <c r="G13" s="4"/>
    </row>
    <row r="14" spans="2:8" x14ac:dyDescent="0.25">
      <c r="B14" s="7"/>
      <c r="C14" s="7"/>
      <c r="D14" s="7"/>
      <c r="E14" s="7"/>
      <c r="F14" s="8" t="str">
        <f>+'KF-B'!E14</f>
        <v>4T18</v>
      </c>
      <c r="G14" s="9" t="str">
        <f>+'KF-B'!F14</f>
        <v>4T17</v>
      </c>
      <c r="H14" s="9" t="s">
        <v>0</v>
      </c>
    </row>
    <row r="15" spans="2:8" s="19" customFormat="1" x14ac:dyDescent="0.25">
      <c r="B15" s="19" t="s">
        <v>42</v>
      </c>
      <c r="F15" s="20">
        <v>41239.483999999997</v>
      </c>
      <c r="G15" s="25">
        <v>42006.373</v>
      </c>
      <c r="H15" s="35">
        <f>IF(ISERROR($F15/G15),"-",$F15/G15-1)</f>
        <v>-1.8256491699485733E-2</v>
      </c>
    </row>
    <row r="16" spans="2:8" x14ac:dyDescent="0.25">
      <c r="B16" s="21" t="s">
        <v>137</v>
      </c>
      <c r="C16" s="21"/>
      <c r="D16" s="21"/>
      <c r="E16" s="21"/>
      <c r="F16" s="20">
        <v>42232.589</v>
      </c>
      <c r="G16" s="23">
        <v>43035.857000000004</v>
      </c>
      <c r="H16" s="41">
        <f>IF(ISERROR($F16/G16),"-",$F16/G16-1)</f>
        <v>-1.8665086650882845E-2</v>
      </c>
    </row>
    <row r="17" spans="2:8" x14ac:dyDescent="0.25">
      <c r="B17" s="19" t="s">
        <v>138</v>
      </c>
      <c r="C17" s="19"/>
      <c r="D17" s="19"/>
      <c r="E17" s="19"/>
      <c r="F17" s="20">
        <v>1686.107</v>
      </c>
      <c r="G17" s="25">
        <v>2176.4960000000001</v>
      </c>
      <c r="H17" s="35">
        <f>IF(ISERROR($F17/G17),"-",$F17/G17-1)</f>
        <v>-0.22531123420396826</v>
      </c>
    </row>
    <row r="18" spans="2:8" ht="15" customHeight="1" x14ac:dyDescent="0.25">
      <c r="B18" s="5" t="s">
        <v>136</v>
      </c>
      <c r="C18" s="5"/>
      <c r="D18" s="5"/>
      <c r="E18" s="5"/>
      <c r="F18" s="69">
        <v>3.858727099497955E-2</v>
      </c>
      <c r="G18" s="70">
        <v>4.8942218463440171E-2</v>
      </c>
      <c r="H18" s="71" t="str">
        <f>IF(ISERROR($F18-G18),"-",CONCATENATE((FIXED($F18-G18,4)*10000)," pbs"))</f>
        <v>-104 pbs</v>
      </c>
    </row>
    <row r="19" spans="2:8" x14ac:dyDescent="0.25">
      <c r="B19" s="19" t="s">
        <v>106</v>
      </c>
      <c r="C19" s="19"/>
      <c r="D19" s="19"/>
      <c r="E19" s="19"/>
      <c r="F19" s="20">
        <v>919.39400000000001</v>
      </c>
      <c r="G19" s="25">
        <v>943.18600000000004</v>
      </c>
      <c r="H19" s="35">
        <f>IF(ISERROR($F19/G19),"-",$F19/G19-1)</f>
        <v>-2.5225141170458487E-2</v>
      </c>
    </row>
    <row r="20" spans="2:8" ht="15" customHeight="1" x14ac:dyDescent="0.25">
      <c r="B20" s="5" t="s">
        <v>139</v>
      </c>
      <c r="C20" s="5"/>
      <c r="D20" s="5"/>
      <c r="E20" s="5"/>
      <c r="F20" s="69">
        <v>0.53810006244904429</v>
      </c>
      <c r="G20" s="70">
        <v>0.42876826849511107</v>
      </c>
      <c r="H20" s="71" t="str">
        <f>IF(ISERROR($F20-G20),"-",CONCATENATE((FIXED($F20-G20,4)*10000)," pbs"))</f>
        <v>1093 pbs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140</v>
      </c>
      <c r="C22" s="5"/>
      <c r="D22" s="5"/>
      <c r="E22" s="5"/>
      <c r="F22" s="37"/>
      <c r="G22" s="37"/>
      <c r="H22" s="38"/>
    </row>
    <row r="23" spans="2:8" ht="17.25" x14ac:dyDescent="0.25">
      <c r="B23" s="76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28</v>
      </c>
      <c r="G28" s="4"/>
    </row>
    <row r="29" spans="2:8" x14ac:dyDescent="0.25">
      <c r="B29" s="73" t="s">
        <v>50</v>
      </c>
      <c r="G29" s="4"/>
    </row>
    <row r="30" spans="2:8" x14ac:dyDescent="0.25">
      <c r="B30" s="7"/>
      <c r="C30" s="7"/>
      <c r="D30" s="7"/>
      <c r="E30" s="7"/>
      <c r="F30" s="8" t="str">
        <f>+F14</f>
        <v>4T18</v>
      </c>
      <c r="G30" s="9" t="str">
        <f>+'KF-B'!F36</f>
        <v>3T18</v>
      </c>
      <c r="H30" s="9" t="s">
        <v>0</v>
      </c>
    </row>
    <row r="31" spans="2:8" x14ac:dyDescent="0.25">
      <c r="B31" s="19" t="s">
        <v>42</v>
      </c>
      <c r="C31" s="19"/>
      <c r="D31" s="19"/>
      <c r="E31" s="19"/>
      <c r="F31" s="20">
        <f t="shared" ref="F31:F36" si="0">+F15</f>
        <v>41239.483999999997</v>
      </c>
      <c r="G31" s="25">
        <v>42207.881999999998</v>
      </c>
      <c r="H31" s="35">
        <f>IF(ISERROR($F31/G31),"-",$F31/G31-1)</f>
        <v>-2.2943534574892954E-2</v>
      </c>
    </row>
    <row r="32" spans="2:8" x14ac:dyDescent="0.25">
      <c r="B32" s="21" t="s">
        <v>137</v>
      </c>
      <c r="C32" s="21"/>
      <c r="D32" s="21"/>
      <c r="E32" s="21"/>
      <c r="F32" s="22">
        <f t="shared" si="0"/>
        <v>42232.589</v>
      </c>
      <c r="G32" s="23">
        <v>43287.976000000002</v>
      </c>
      <c r="H32" s="41">
        <f>IF(ISERROR($F32/G32),"-",$F32/G32-1)</f>
        <v>-2.4380603981114857E-2</v>
      </c>
    </row>
    <row r="33" spans="2:8" x14ac:dyDescent="0.25">
      <c r="B33" s="19" t="s">
        <v>138</v>
      </c>
      <c r="C33" s="19"/>
      <c r="D33" s="19"/>
      <c r="E33" s="19"/>
      <c r="F33" s="20">
        <f t="shared" si="0"/>
        <v>1686.107</v>
      </c>
      <c r="G33" s="25">
        <v>1979.9490000000001</v>
      </c>
      <c r="H33" s="35">
        <f>IF(ISERROR($F33/G33),"-",$F33/G33-1)</f>
        <v>-0.14840887315784401</v>
      </c>
    </row>
    <row r="34" spans="2:8" ht="15" customHeight="1" x14ac:dyDescent="0.25">
      <c r="B34" s="5" t="s">
        <v>136</v>
      </c>
      <c r="C34" s="5"/>
      <c r="D34" s="5"/>
      <c r="E34" s="5"/>
      <c r="F34" s="69">
        <f t="shared" si="0"/>
        <v>3.858727099497955E-2</v>
      </c>
      <c r="G34" s="70">
        <v>4.411869943905905E-2</v>
      </c>
      <c r="H34" s="71" t="str">
        <f>IF(ISERROR($F34-G34),"-",CONCATENATE((FIXED($F34-G34,4)*10000)," pbs"))</f>
        <v>-55 pbs</v>
      </c>
    </row>
    <row r="35" spans="2:8" x14ac:dyDescent="0.25">
      <c r="B35" s="19" t="s">
        <v>106</v>
      </c>
      <c r="C35" s="19"/>
      <c r="D35" s="19"/>
      <c r="E35" s="19"/>
      <c r="F35" s="20">
        <f t="shared" si="0"/>
        <v>919.39400000000001</v>
      </c>
      <c r="G35" s="25">
        <v>999.77499999999998</v>
      </c>
      <c r="H35" s="35">
        <f>IF(ISERROR($F35/G35),"-",$F35/G35-1)</f>
        <v>-8.0399089795203937E-2</v>
      </c>
    </row>
    <row r="36" spans="2:8" ht="15" customHeight="1" x14ac:dyDescent="0.25">
      <c r="B36" s="5" t="s">
        <v>139</v>
      </c>
      <c r="C36" s="5"/>
      <c r="D36" s="5"/>
      <c r="E36" s="5"/>
      <c r="F36" s="69">
        <f t="shared" si="0"/>
        <v>0.53810006244904429</v>
      </c>
      <c r="G36" s="70">
        <v>0.49928112307602412</v>
      </c>
      <c r="H36" s="71" t="str">
        <f>IF(ISERROR($F36-G36),"-",CONCATENATE((FIXED($F36-G36,4)*10000)," pbs"))</f>
        <v>388 pbs</v>
      </c>
    </row>
    <row r="37" spans="2:8" x14ac:dyDescent="0.25">
      <c r="B37" s="5"/>
    </row>
    <row r="38" spans="2:8" ht="17.25" x14ac:dyDescent="0.25">
      <c r="B38" s="67" t="s">
        <v>140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8:H20 H34:H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62</v>
      </c>
    </row>
    <row r="12" spans="2:8" ht="17.25" x14ac:dyDescent="0.3">
      <c r="B12" s="6" t="s">
        <v>15</v>
      </c>
      <c r="G12" s="4"/>
    </row>
    <row r="13" spans="2:8" x14ac:dyDescent="0.25">
      <c r="B13" s="73" t="s">
        <v>50</v>
      </c>
      <c r="G13" s="4"/>
    </row>
    <row r="14" spans="2:8" x14ac:dyDescent="0.25">
      <c r="B14" s="7"/>
      <c r="C14" s="7"/>
      <c r="D14" s="7"/>
      <c r="E14" s="7"/>
      <c r="F14" s="8" t="str">
        <f>+'KF-B'!E14</f>
        <v>4T18</v>
      </c>
      <c r="G14" s="9" t="str">
        <f>+'KF-B'!F14</f>
        <v>4T17</v>
      </c>
      <c r="H14" s="9" t="s">
        <v>0</v>
      </c>
    </row>
    <row r="15" spans="2:8" x14ac:dyDescent="0.25">
      <c r="B15" s="21" t="s">
        <v>8</v>
      </c>
      <c r="C15" s="21"/>
      <c r="D15" s="21"/>
      <c r="E15" s="21"/>
      <c r="F15" s="22">
        <v>2060</v>
      </c>
      <c r="G15" s="23">
        <v>2060</v>
      </c>
      <c r="H15" s="41">
        <f t="shared" ref="H15:H25" si="0">IF(ISERROR($F15/G15),"-",$F15/G15-1)</f>
        <v>0</v>
      </c>
    </row>
    <row r="16" spans="2:8" x14ac:dyDescent="0.25">
      <c r="B16" s="21" t="s">
        <v>63</v>
      </c>
      <c r="C16" s="21"/>
      <c r="D16" s="21"/>
      <c r="E16" s="21"/>
      <c r="F16" s="22">
        <v>3061.1281300000001</v>
      </c>
      <c r="G16" s="23">
        <v>2785.076</v>
      </c>
      <c r="H16" s="41">
        <f t="shared" si="0"/>
        <v>9.9118347219250058E-2</v>
      </c>
    </row>
    <row r="17" spans="2:9" x14ac:dyDescent="0.25">
      <c r="B17" s="21" t="s">
        <v>64</v>
      </c>
      <c r="C17" s="21"/>
      <c r="D17" s="21"/>
      <c r="E17" s="21"/>
      <c r="F17" s="22">
        <v>166.13849999999999</v>
      </c>
      <c r="G17" s="23">
        <v>150.977</v>
      </c>
      <c r="H17" s="41">
        <f t="shared" si="0"/>
        <v>0.100422580922922</v>
      </c>
    </row>
    <row r="18" spans="2:9" x14ac:dyDescent="0.25">
      <c r="B18" s="21" t="s">
        <v>65</v>
      </c>
      <c r="C18" s="21"/>
      <c r="D18" s="21"/>
      <c r="E18" s="21"/>
      <c r="F18" s="22">
        <v>4.0097314120907699</v>
      </c>
      <c r="G18" s="23">
        <v>2.679391774861791</v>
      </c>
      <c r="H18" s="41">
        <f t="shared" si="0"/>
        <v>0.49650806937242331</v>
      </c>
    </row>
    <row r="19" spans="2:9" x14ac:dyDescent="0.25">
      <c r="B19" s="21" t="s">
        <v>66</v>
      </c>
      <c r="C19" s="21"/>
      <c r="D19" s="21"/>
      <c r="E19" s="21"/>
      <c r="F19" s="22">
        <v>318.49700000000001</v>
      </c>
      <c r="G19" s="23">
        <v>339.24240000000003</v>
      </c>
      <c r="H19" s="41">
        <f t="shared" si="0"/>
        <v>-6.1152143717884355E-2</v>
      </c>
    </row>
    <row r="20" spans="2:9" x14ac:dyDescent="0.25">
      <c r="B20" s="21" t="s">
        <v>67</v>
      </c>
      <c r="C20" s="21"/>
      <c r="D20" s="21"/>
      <c r="E20" s="21"/>
      <c r="F20" s="22">
        <v>-344.43099999999998</v>
      </c>
      <c r="G20" s="23">
        <v>-337.61900000000003</v>
      </c>
      <c r="H20" s="41">
        <f t="shared" si="0"/>
        <v>2.0176589587671101E-2</v>
      </c>
    </row>
    <row r="21" spans="2:9" x14ac:dyDescent="0.25">
      <c r="B21" s="21" t="s">
        <v>68</v>
      </c>
      <c r="C21" s="21"/>
      <c r="D21" s="21"/>
      <c r="E21" s="21"/>
      <c r="F21" s="22">
        <v>-467.56312108252672</v>
      </c>
      <c r="G21" s="23">
        <v>-320.45772140450009</v>
      </c>
      <c r="H21" s="41">
        <f t="shared" si="0"/>
        <v>0.45904776153713511</v>
      </c>
    </row>
    <row r="22" spans="2:9" x14ac:dyDescent="0.25">
      <c r="B22" s="5" t="s">
        <v>69</v>
      </c>
      <c r="C22" s="5"/>
      <c r="D22" s="5"/>
      <c r="E22" s="5"/>
      <c r="F22" s="17">
        <v>4797.7792403295643</v>
      </c>
      <c r="G22" s="37">
        <v>4679.8980703703619</v>
      </c>
      <c r="H22" s="38">
        <f t="shared" si="0"/>
        <v>2.518883278794859E-2</v>
      </c>
    </row>
    <row r="23" spans="2:9" x14ac:dyDescent="0.25">
      <c r="B23" s="5" t="s">
        <v>70</v>
      </c>
      <c r="C23" s="5"/>
      <c r="D23" s="5"/>
      <c r="E23" s="5"/>
      <c r="F23" s="17">
        <v>4797.7792403295643</v>
      </c>
      <c r="G23" s="37">
        <v>4679.8980703703619</v>
      </c>
      <c r="H23" s="38">
        <f t="shared" si="0"/>
        <v>2.518883278794859E-2</v>
      </c>
    </row>
    <row r="24" spans="2:9" x14ac:dyDescent="0.25">
      <c r="B24" s="5" t="s">
        <v>71</v>
      </c>
      <c r="C24" s="5"/>
      <c r="D24" s="5"/>
      <c r="E24" s="5"/>
      <c r="F24" s="17">
        <v>4797.7792403295643</v>
      </c>
      <c r="G24" s="37">
        <v>4679.8980703703619</v>
      </c>
      <c r="H24" s="38">
        <f t="shared" si="0"/>
        <v>2.518883278794859E-2</v>
      </c>
    </row>
    <row r="25" spans="2:9" x14ac:dyDescent="0.25">
      <c r="B25" s="5" t="s">
        <v>72</v>
      </c>
      <c r="C25" s="5"/>
      <c r="D25" s="5"/>
      <c r="E25" s="5"/>
      <c r="F25" s="17">
        <v>29794.839154614219</v>
      </c>
      <c r="G25" s="37">
        <v>29789.552659469708</v>
      </c>
      <c r="H25" s="38">
        <f t="shared" si="0"/>
        <v>1.7746138067065154E-4</v>
      </c>
    </row>
    <row r="26" spans="2:9" ht="17.25" x14ac:dyDescent="0.3">
      <c r="B26" s="6" t="s">
        <v>73</v>
      </c>
      <c r="C26" s="6"/>
      <c r="D26" s="6"/>
      <c r="E26" s="6"/>
      <c r="F26" s="42">
        <v>0.16102719049538985</v>
      </c>
      <c r="G26" s="43">
        <v>0.1570986353459955</v>
      </c>
      <c r="H26" s="44" t="str">
        <f>IF(ISERROR($F26-G26),"-",CONCATENATE((FIXED($F26-G26,4)*10000)," pbs"))</f>
        <v>39 pbs</v>
      </c>
    </row>
    <row r="27" spans="2:9" ht="17.25" x14ac:dyDescent="0.3">
      <c r="B27" s="6" t="s">
        <v>74</v>
      </c>
      <c r="C27" s="6"/>
      <c r="D27" s="6"/>
      <c r="E27" s="6"/>
      <c r="F27" s="42">
        <v>0.16102719049538985</v>
      </c>
      <c r="G27" s="43">
        <v>0.1570986353459955</v>
      </c>
      <c r="H27" s="44" t="str">
        <f>IF(ISERROR($F27-G27),"-",CONCATENATE((FIXED($F27-G27,4)*10000)," pbs"))</f>
        <v>39 pbs</v>
      </c>
    </row>
    <row r="28" spans="2:9" ht="17.25" x14ac:dyDescent="0.3">
      <c r="B28" s="6" t="s">
        <v>75</v>
      </c>
      <c r="C28" s="6"/>
      <c r="D28" s="6"/>
      <c r="E28" s="6"/>
      <c r="F28" s="42">
        <v>0.16102719049538985</v>
      </c>
      <c r="G28" s="43">
        <v>0.1570986353459955</v>
      </c>
      <c r="H28" s="44" t="str">
        <f>IF(ISERROR($F28-G28),"-",CONCATENATE((FIXED($F28-G28,4)*10000)," pbs"))</f>
        <v>39 pbs</v>
      </c>
    </row>
    <row r="29" spans="2:9" ht="17.25" x14ac:dyDescent="0.3">
      <c r="B29" s="6" t="s">
        <v>76</v>
      </c>
      <c r="C29" s="6"/>
      <c r="D29" s="6"/>
      <c r="E29" s="6"/>
      <c r="F29" s="42">
        <v>8.1027474578717618E-2</v>
      </c>
      <c r="G29" s="43">
        <v>8.0731580261962754E-2</v>
      </c>
      <c r="H29" s="44" t="str">
        <f>IF(ISERROR($F29-G29),"-",CONCATENATE((FIXED($F29-G29,4)*10000)," pbs"))</f>
        <v>3 pbs</v>
      </c>
    </row>
    <row r="30" spans="2:9" x14ac:dyDescent="0.25">
      <c r="B30" s="50" t="s">
        <v>9</v>
      </c>
      <c r="C30" s="21"/>
      <c r="D30" s="21"/>
      <c r="E30" s="21"/>
      <c r="F30" s="51"/>
      <c r="G30" s="21"/>
      <c r="H30" s="52"/>
      <c r="I30" s="78"/>
    </row>
    <row r="31" spans="2:9" x14ac:dyDescent="0.25">
      <c r="B31" s="53" t="s">
        <v>77</v>
      </c>
      <c r="C31" s="54"/>
      <c r="D31" s="54"/>
      <c r="E31" s="54"/>
      <c r="F31" s="55">
        <v>0.15543089115211592</v>
      </c>
      <c r="G31" s="77">
        <v>0.15320943844257678</v>
      </c>
      <c r="H31" s="56" t="str">
        <f>IF(ISERROR($F31-G31),"-",CONCATENATE((FIXED($F31-G31,4)*10000)," pbs"))</f>
        <v>22 pbs</v>
      </c>
    </row>
    <row r="32" spans="2:9" x14ac:dyDescent="0.25">
      <c r="B32" s="50" t="s">
        <v>78</v>
      </c>
      <c r="C32" s="21"/>
      <c r="D32" s="21"/>
      <c r="E32" s="21"/>
      <c r="F32" s="57">
        <v>0.15543089115211592</v>
      </c>
      <c r="G32" s="58">
        <v>0.15320943844257678</v>
      </c>
      <c r="H32" s="59" t="str">
        <f>IF(ISERROR($F32-G32),"-",CONCATENATE((FIXED($F32-G32,4)*10000)," pbs"))</f>
        <v>22 pbs</v>
      </c>
    </row>
    <row r="33" spans="2:8" x14ac:dyDescent="0.25">
      <c r="B33" s="50" t="s">
        <v>79</v>
      </c>
      <c r="C33" s="21"/>
      <c r="D33" s="21"/>
      <c r="E33" s="21"/>
      <c r="F33" s="57">
        <v>7.8346052652295925E-2</v>
      </c>
      <c r="G33" s="58">
        <v>7.9095294773285016E-2</v>
      </c>
      <c r="H33" s="59" t="str">
        <f>IF(ISERROR($F33-G33),"-",CONCATENATE((FIXED($F33-G33,4)*10000)," pbs"))</f>
        <v>-7 pbs</v>
      </c>
    </row>
    <row r="34" spans="2:8" x14ac:dyDescent="0.25">
      <c r="B34" s="50"/>
      <c r="C34" s="21"/>
      <c r="D34" s="21"/>
      <c r="E34" s="21"/>
      <c r="F34" s="58"/>
      <c r="G34" s="58"/>
      <c r="H34" s="59"/>
    </row>
    <row r="35" spans="2:8" x14ac:dyDescent="0.25">
      <c r="B35" s="67"/>
      <c r="C35" s="21"/>
      <c r="D35" s="21"/>
      <c r="E35" s="21"/>
      <c r="F35" s="58"/>
      <c r="G35" s="58"/>
      <c r="H35" s="59"/>
    </row>
    <row r="36" spans="2:8" x14ac:dyDescent="0.25">
      <c r="B36" s="50"/>
      <c r="C36" s="21"/>
      <c r="D36" s="21"/>
      <c r="E36" s="21"/>
      <c r="F36" s="58"/>
      <c r="G36" s="58"/>
      <c r="H36" s="59"/>
    </row>
    <row r="40" spans="2:8" ht="17.25" x14ac:dyDescent="0.3">
      <c r="B40" s="6" t="s">
        <v>28</v>
      </c>
      <c r="G40" s="4"/>
    </row>
    <row r="41" spans="2:8" x14ac:dyDescent="0.25">
      <c r="B41" s="73" t="s">
        <v>50</v>
      </c>
      <c r="G41" s="4"/>
    </row>
    <row r="42" spans="2:8" ht="17.25" x14ac:dyDescent="0.25">
      <c r="B42" s="7"/>
      <c r="C42" s="7"/>
      <c r="D42" s="7"/>
      <c r="E42" s="7"/>
      <c r="F42" s="8" t="str">
        <f>+F14</f>
        <v>4T18</v>
      </c>
      <c r="G42" s="9" t="s">
        <v>148</v>
      </c>
      <c r="H42" s="9" t="s">
        <v>0</v>
      </c>
    </row>
    <row r="43" spans="2:8" x14ac:dyDescent="0.25">
      <c r="B43" s="21" t="s">
        <v>8</v>
      </c>
      <c r="C43" s="21"/>
      <c r="D43" s="21"/>
      <c r="E43" s="21"/>
      <c r="F43" s="22">
        <f t="shared" ref="F43:F57" si="1">+F15</f>
        <v>2060</v>
      </c>
      <c r="G43" s="23">
        <v>2060</v>
      </c>
      <c r="H43" s="41">
        <f t="shared" ref="H43:H53" si="2">IF(ISERROR($F43/G43),"-",$F43/G43-1)</f>
        <v>0</v>
      </c>
    </row>
    <row r="44" spans="2:8" x14ac:dyDescent="0.25">
      <c r="B44" s="21" t="s">
        <v>63</v>
      </c>
      <c r="C44" s="21"/>
      <c r="D44" s="21"/>
      <c r="E44" s="21"/>
      <c r="F44" s="22">
        <f t="shared" si="1"/>
        <v>3061.1281300000001</v>
      </c>
      <c r="G44" s="23">
        <v>3061.1281300000001</v>
      </c>
      <c r="H44" s="41">
        <f t="shared" si="2"/>
        <v>0</v>
      </c>
    </row>
    <row r="45" spans="2:8" x14ac:dyDescent="0.25">
      <c r="B45" s="21" t="s">
        <v>64</v>
      </c>
      <c r="C45" s="21"/>
      <c r="D45" s="21"/>
      <c r="E45" s="21"/>
      <c r="F45" s="22">
        <f t="shared" si="1"/>
        <v>166.13849999999999</v>
      </c>
      <c r="G45" s="23">
        <v>93.917500000000004</v>
      </c>
      <c r="H45" s="41">
        <f t="shared" si="2"/>
        <v>0.76898341629621725</v>
      </c>
    </row>
    <row r="46" spans="2:8" x14ac:dyDescent="0.25">
      <c r="B46" s="21" t="s">
        <v>65</v>
      </c>
      <c r="C46" s="21"/>
      <c r="D46" s="21"/>
      <c r="E46" s="21"/>
      <c r="F46" s="22">
        <f t="shared" si="1"/>
        <v>4.0097314120907699</v>
      </c>
      <c r="G46" s="23">
        <v>4.2142389045945343</v>
      </c>
      <c r="H46" s="41">
        <f t="shared" si="2"/>
        <v>-4.8527740627329452E-2</v>
      </c>
    </row>
    <row r="47" spans="2:8" x14ac:dyDescent="0.25">
      <c r="B47" s="21" t="s">
        <v>66</v>
      </c>
      <c r="C47" s="21"/>
      <c r="D47" s="21"/>
      <c r="E47" s="21"/>
      <c r="F47" s="22">
        <f t="shared" si="1"/>
        <v>318.49700000000001</v>
      </c>
      <c r="G47" s="23">
        <v>291.98700000000002</v>
      </c>
      <c r="H47" s="41">
        <f t="shared" si="2"/>
        <v>9.0791713329702928E-2</v>
      </c>
    </row>
    <row r="48" spans="2:8" x14ac:dyDescent="0.25">
      <c r="B48" s="21" t="s">
        <v>67</v>
      </c>
      <c r="C48" s="21"/>
      <c r="D48" s="21"/>
      <c r="E48" s="21"/>
      <c r="F48" s="22">
        <f t="shared" si="1"/>
        <v>-344.43099999999998</v>
      </c>
      <c r="G48" s="23">
        <v>-337.28199999999998</v>
      </c>
      <c r="H48" s="41">
        <f t="shared" si="2"/>
        <v>2.1195913212089579E-2</v>
      </c>
    </row>
    <row r="49" spans="2:8" x14ac:dyDescent="0.25">
      <c r="B49" s="21" t="s">
        <v>68</v>
      </c>
      <c r="C49" s="21"/>
      <c r="D49" s="21"/>
      <c r="E49" s="21"/>
      <c r="F49" s="22">
        <f t="shared" si="1"/>
        <v>-467.56312108252672</v>
      </c>
      <c r="G49" s="23">
        <v>-475.22277107302244</v>
      </c>
      <c r="H49" s="41">
        <f t="shared" si="2"/>
        <v>-1.6118019709368547E-2</v>
      </c>
    </row>
    <row r="50" spans="2:8" x14ac:dyDescent="0.25">
      <c r="B50" s="5" t="s">
        <v>69</v>
      </c>
      <c r="C50" s="5"/>
      <c r="D50" s="5"/>
      <c r="E50" s="5"/>
      <c r="F50" s="17">
        <f t="shared" si="1"/>
        <v>4797.7792403295643</v>
      </c>
      <c r="G50" s="37">
        <v>4698.7420978315722</v>
      </c>
      <c r="H50" s="38">
        <f t="shared" si="2"/>
        <v>2.1077373568491264E-2</v>
      </c>
    </row>
    <row r="51" spans="2:8" x14ac:dyDescent="0.25">
      <c r="B51" s="5" t="s">
        <v>70</v>
      </c>
      <c r="C51" s="5"/>
      <c r="D51" s="5"/>
      <c r="E51" s="5"/>
      <c r="F51" s="17">
        <f t="shared" si="1"/>
        <v>4797.7792403295643</v>
      </c>
      <c r="G51" s="37">
        <v>4698.7420978315722</v>
      </c>
      <c r="H51" s="38">
        <f t="shared" si="2"/>
        <v>2.1077373568491264E-2</v>
      </c>
    </row>
    <row r="52" spans="2:8" x14ac:dyDescent="0.25">
      <c r="B52" s="5" t="s">
        <v>71</v>
      </c>
      <c r="C52" s="5"/>
      <c r="D52" s="5"/>
      <c r="E52" s="5"/>
      <c r="F52" s="17">
        <f t="shared" si="1"/>
        <v>4797.7792403295643</v>
      </c>
      <c r="G52" s="37">
        <v>4698.7420978315722</v>
      </c>
      <c r="H52" s="38">
        <f t="shared" si="2"/>
        <v>2.1077373568491264E-2</v>
      </c>
    </row>
    <row r="53" spans="2:8" x14ac:dyDescent="0.25">
      <c r="B53" s="5" t="s">
        <v>72</v>
      </c>
      <c r="C53" s="5"/>
      <c r="D53" s="5"/>
      <c r="E53" s="5"/>
      <c r="F53" s="17">
        <f t="shared" si="1"/>
        <v>29794.839154614219</v>
      </c>
      <c r="G53" s="37">
        <v>29488.484735117516</v>
      </c>
      <c r="H53" s="38">
        <f t="shared" si="2"/>
        <v>1.0388950881964787E-2</v>
      </c>
    </row>
    <row r="54" spans="2:8" ht="17.25" x14ac:dyDescent="0.3">
      <c r="B54" s="6" t="s">
        <v>73</v>
      </c>
      <c r="C54" s="6"/>
      <c r="D54" s="6"/>
      <c r="E54" s="6"/>
      <c r="F54" s="42">
        <f t="shared" si="1"/>
        <v>0.16102719049538985</v>
      </c>
      <c r="G54" s="43">
        <v>0.15934159181247762</v>
      </c>
      <c r="H54" s="44" t="str">
        <f>IF(ISERROR($F54-G54),"-",CONCATENATE((FIXED($F54-G54,4)*10000)," pbs"))</f>
        <v>17 pbs</v>
      </c>
    </row>
    <row r="55" spans="2:8" ht="17.25" x14ac:dyDescent="0.3">
      <c r="B55" s="6" t="s">
        <v>74</v>
      </c>
      <c r="C55" s="6"/>
      <c r="D55" s="6"/>
      <c r="E55" s="6"/>
      <c r="F55" s="42">
        <f t="shared" si="1"/>
        <v>0.16102719049538985</v>
      </c>
      <c r="G55" s="43">
        <v>0.15934159181247762</v>
      </c>
      <c r="H55" s="44" t="str">
        <f>IF(ISERROR($F55-G55),"-",CONCATENATE((FIXED($F55-G55,4)*10000)," pbs"))</f>
        <v>17 pbs</v>
      </c>
    </row>
    <row r="56" spans="2:8" ht="17.25" x14ac:dyDescent="0.3">
      <c r="B56" s="6" t="s">
        <v>75</v>
      </c>
      <c r="C56" s="6"/>
      <c r="D56" s="6"/>
      <c r="E56" s="6"/>
      <c r="F56" s="42">
        <f t="shared" si="1"/>
        <v>0.16102719049538985</v>
      </c>
      <c r="G56" s="43">
        <v>0.15934159181247762</v>
      </c>
      <c r="H56" s="44" t="str">
        <f>IF(ISERROR($F56-G56),"-",CONCATENATE((FIXED($F56-G56,4)*10000)," pbs"))</f>
        <v>17 pbs</v>
      </c>
    </row>
    <row r="57" spans="2:8" ht="17.25" x14ac:dyDescent="0.3">
      <c r="B57" s="6" t="s">
        <v>76</v>
      </c>
      <c r="C57" s="6"/>
      <c r="D57" s="6"/>
      <c r="E57" s="6"/>
      <c r="F57" s="42">
        <f t="shared" si="1"/>
        <v>8.1027474578717618E-2</v>
      </c>
      <c r="G57" s="43">
        <v>8.0579414963330112E-2</v>
      </c>
      <c r="H57" s="44" t="str">
        <f>IF(ISERROR($F57-G57),"-",CONCATENATE((FIXED($F57-G57,4)*10000)," pbs"))</f>
        <v>4 pbs</v>
      </c>
    </row>
    <row r="58" spans="2:8" x14ac:dyDescent="0.25">
      <c r="B58" s="50" t="s">
        <v>9</v>
      </c>
      <c r="C58" s="21"/>
      <c r="D58" s="21"/>
      <c r="E58" s="21"/>
      <c r="F58" s="51"/>
      <c r="G58" s="21"/>
      <c r="H58" s="52"/>
    </row>
    <row r="59" spans="2:8" x14ac:dyDescent="0.25">
      <c r="B59" s="53" t="s">
        <v>77</v>
      </c>
      <c r="C59" s="54"/>
      <c r="D59" s="54"/>
      <c r="E59" s="54"/>
      <c r="F59" s="55">
        <f>+F31</f>
        <v>0.15543089115211592</v>
      </c>
      <c r="G59" s="77">
        <v>0.15634178451686626</v>
      </c>
      <c r="H59" s="56" t="str">
        <f>IF(ISERROR($F59-G59),"-",CONCATENATE((FIXED($F59-G59,4)*10000)," pbs"))</f>
        <v>-9 pbs</v>
      </c>
    </row>
    <row r="60" spans="2:8" x14ac:dyDescent="0.25">
      <c r="B60" s="50" t="s">
        <v>78</v>
      </c>
      <c r="C60" s="21"/>
      <c r="D60" s="21"/>
      <c r="E60" s="21"/>
      <c r="F60" s="57">
        <f>+F32</f>
        <v>0.15543089115211592</v>
      </c>
      <c r="G60" s="58">
        <v>0.15634178451686626</v>
      </c>
      <c r="H60" s="59" t="str">
        <f>IF(ISERROR($F60-G60),"-",CONCATENATE((FIXED($F60-G60,4)*10000)," pbs"))</f>
        <v>-9 pbs</v>
      </c>
    </row>
    <row r="61" spans="2:8" x14ac:dyDescent="0.25">
      <c r="B61" s="50" t="s">
        <v>79</v>
      </c>
      <c r="C61" s="21"/>
      <c r="D61" s="21"/>
      <c r="E61" s="21"/>
      <c r="F61" s="57">
        <f>+F33</f>
        <v>7.8346052652295925E-2</v>
      </c>
      <c r="G61" s="58">
        <v>7.8011943444765322E-2</v>
      </c>
      <c r="H61" s="59" t="str">
        <f>IF(ISERROR($F61-G61),"-",CONCATENATE((FIXED($F61-G61,4)*10000)," pbs"))</f>
        <v>3 pbs</v>
      </c>
    </row>
    <row r="62" spans="2:8" x14ac:dyDescent="0.25">
      <c r="B62" s="50"/>
      <c r="C62" s="21"/>
      <c r="D62" s="21"/>
      <c r="E62" s="21"/>
      <c r="F62" s="58"/>
      <c r="G62" s="58"/>
      <c r="H62" s="59"/>
    </row>
    <row r="63" spans="2:8" ht="17.25" x14ac:dyDescent="0.25">
      <c r="B63" s="67" t="s">
        <v>135</v>
      </c>
      <c r="C63" s="21"/>
      <c r="D63" s="21"/>
      <c r="E63" s="21"/>
      <c r="F63" s="58"/>
      <c r="G63" s="58"/>
      <c r="H63" s="59"/>
    </row>
    <row r="64" spans="2:8" x14ac:dyDescent="0.25">
      <c r="B64" s="50"/>
      <c r="C64" s="21"/>
      <c r="D64" s="21"/>
      <c r="E64" s="21"/>
      <c r="F64" s="58"/>
      <c r="G64" s="58"/>
      <c r="H64" s="59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7"/>
  <sheetViews>
    <sheetView showRowColHeaders="0" zoomScale="90" zoomScaleNormal="90" workbookViewId="0"/>
  </sheetViews>
  <sheetFormatPr baseColWidth="10" defaultRowHeight="15" x14ac:dyDescent="0.25"/>
  <cols>
    <col min="1" max="3" width="11.42578125" style="1"/>
    <col min="4" max="4" width="14" style="1" customWidth="1"/>
    <col min="5" max="5" width="16.28515625" style="1" customWidth="1"/>
    <col min="6" max="6" width="24.28515625" style="1" customWidth="1"/>
    <col min="7" max="7" width="17.5703125" style="1" customWidth="1"/>
    <col min="8" max="8" width="17.5703125" style="4" customWidth="1"/>
    <col min="9" max="9" width="17.5703125" style="1" customWidth="1"/>
    <col min="10" max="10" width="9.85546875" style="1" customWidth="1"/>
    <col min="11" max="16384" width="11.42578125" style="1"/>
  </cols>
  <sheetData>
    <row r="9" spans="2:9" ht="23.25" x14ac:dyDescent="0.35">
      <c r="B9" s="16" t="s">
        <v>149</v>
      </c>
    </row>
    <row r="12" spans="2:9" ht="17.25" x14ac:dyDescent="0.3">
      <c r="B12" s="6" t="s">
        <v>150</v>
      </c>
      <c r="G12" s="4"/>
    </row>
    <row r="13" spans="2:9" ht="17.25" x14ac:dyDescent="0.3">
      <c r="B13" s="6" t="s">
        <v>151</v>
      </c>
    </row>
    <row r="14" spans="2:9" x14ac:dyDescent="0.25">
      <c r="B14" s="74" t="s">
        <v>50</v>
      </c>
      <c r="G14" s="4"/>
    </row>
    <row r="15" spans="2:9" x14ac:dyDescent="0.25">
      <c r="B15" s="7"/>
      <c r="C15" s="7"/>
      <c r="D15" s="7"/>
      <c r="E15" s="7"/>
      <c r="F15" s="7"/>
      <c r="G15" s="8" t="s">
        <v>152</v>
      </c>
      <c r="H15" s="9" t="s">
        <v>153</v>
      </c>
      <c r="I15" s="9" t="s">
        <v>154</v>
      </c>
    </row>
    <row r="16" spans="2:9" ht="17.25" x14ac:dyDescent="0.3">
      <c r="B16" s="6" t="s">
        <v>155</v>
      </c>
      <c r="C16" s="21"/>
      <c r="D16" s="21"/>
      <c r="E16" s="21"/>
      <c r="F16" s="21"/>
      <c r="G16" s="18"/>
      <c r="H16" s="79"/>
      <c r="I16" s="79"/>
    </row>
    <row r="17" spans="2:9" x14ac:dyDescent="0.25">
      <c r="B17" s="93" t="s">
        <v>156</v>
      </c>
      <c r="C17" s="93"/>
      <c r="D17" s="93"/>
      <c r="E17" s="93"/>
      <c r="F17" s="93"/>
      <c r="G17" s="22">
        <v>4797.7792403295634</v>
      </c>
      <c r="H17" s="80">
        <v>4649.3886801751541</v>
      </c>
      <c r="I17" s="80"/>
    </row>
    <row r="18" spans="2:9" ht="30" customHeight="1" x14ac:dyDescent="0.25">
      <c r="B18" s="92" t="s">
        <v>157</v>
      </c>
      <c r="C18" s="92"/>
      <c r="D18" s="92"/>
      <c r="E18" s="92"/>
      <c r="F18" s="92"/>
      <c r="G18" s="81">
        <v>4720.0890674243683</v>
      </c>
      <c r="H18" s="82">
        <v>4569.6666200114869</v>
      </c>
      <c r="I18" s="82"/>
    </row>
    <row r="19" spans="2:9" x14ac:dyDescent="0.25">
      <c r="B19" s="93" t="s">
        <v>158</v>
      </c>
      <c r="C19" s="93"/>
      <c r="D19" s="93"/>
      <c r="E19" s="93"/>
      <c r="F19" s="93"/>
      <c r="G19" s="22">
        <v>4797.7792403295634</v>
      </c>
      <c r="H19" s="80">
        <v>4649.3886801751541</v>
      </c>
      <c r="I19" s="80"/>
    </row>
    <row r="20" spans="2:9" ht="30" customHeight="1" x14ac:dyDescent="0.25">
      <c r="B20" s="92" t="s">
        <v>159</v>
      </c>
      <c r="C20" s="92"/>
      <c r="D20" s="92"/>
      <c r="E20" s="92"/>
      <c r="F20" s="92"/>
      <c r="G20" s="81">
        <v>4720.0890674243683</v>
      </c>
      <c r="H20" s="82">
        <v>4569.6666200114869</v>
      </c>
      <c r="I20" s="82"/>
    </row>
    <row r="21" spans="2:9" x14ac:dyDescent="0.25">
      <c r="B21" s="95" t="s">
        <v>71</v>
      </c>
      <c r="C21" s="96"/>
      <c r="D21" s="96"/>
      <c r="E21" s="96"/>
      <c r="F21" s="96"/>
      <c r="G21" s="22">
        <v>4797.7792403295634</v>
      </c>
      <c r="H21" s="80">
        <v>4649.3886801751541</v>
      </c>
      <c r="I21" s="80"/>
    </row>
    <row r="22" spans="2:9" ht="30" customHeight="1" x14ac:dyDescent="0.25">
      <c r="B22" s="92" t="s">
        <v>160</v>
      </c>
      <c r="C22" s="92"/>
      <c r="D22" s="92"/>
      <c r="E22" s="92"/>
      <c r="F22" s="92"/>
      <c r="G22" s="81">
        <v>4720.0890674243683</v>
      </c>
      <c r="H22" s="82">
        <v>4569.6666200114869</v>
      </c>
      <c r="I22" s="82"/>
    </row>
    <row r="23" spans="2:9" ht="17.25" x14ac:dyDescent="0.3">
      <c r="B23" s="94" t="s">
        <v>161</v>
      </c>
      <c r="C23" s="94"/>
      <c r="D23" s="94"/>
      <c r="E23" s="94"/>
      <c r="F23" s="94"/>
      <c r="G23" s="18"/>
      <c r="H23" s="79"/>
      <c r="I23" s="79"/>
    </row>
    <row r="24" spans="2:9" x14ac:dyDescent="0.25">
      <c r="B24" s="93" t="s">
        <v>162</v>
      </c>
      <c r="C24" s="93"/>
      <c r="D24" s="93"/>
      <c r="E24" s="93"/>
      <c r="F24" s="93"/>
      <c r="G24" s="22">
        <v>29794.839154614219</v>
      </c>
      <c r="H24" s="80">
        <v>29411.477277259422</v>
      </c>
      <c r="I24" s="80"/>
    </row>
    <row r="25" spans="2:9" ht="30" customHeight="1" x14ac:dyDescent="0.25">
      <c r="B25" s="92" t="s">
        <v>163</v>
      </c>
      <c r="C25" s="92"/>
      <c r="D25" s="92"/>
      <c r="E25" s="92"/>
      <c r="F25" s="92"/>
      <c r="G25" s="81">
        <v>29763.688176505668</v>
      </c>
      <c r="H25" s="82">
        <v>29367.849277259422</v>
      </c>
      <c r="I25" s="82"/>
    </row>
    <row r="26" spans="2:9" ht="17.25" x14ac:dyDescent="0.3">
      <c r="B26" s="94" t="s">
        <v>164</v>
      </c>
      <c r="C26" s="94"/>
      <c r="D26" s="94"/>
      <c r="E26" s="94"/>
      <c r="F26" s="94"/>
      <c r="G26" s="83"/>
      <c r="H26" s="84"/>
      <c r="I26" s="84"/>
    </row>
    <row r="27" spans="2:9" x14ac:dyDescent="0.25">
      <c r="B27" s="91" t="s">
        <v>165</v>
      </c>
      <c r="C27" s="91"/>
      <c r="D27" s="91"/>
      <c r="E27" s="91"/>
      <c r="F27" s="91"/>
      <c r="G27" s="85">
        <v>0.16102719049538983</v>
      </c>
      <c r="H27" s="86">
        <v>0.15808075998175047</v>
      </c>
      <c r="I27" s="86"/>
    </row>
    <row r="28" spans="2:9" ht="30" customHeight="1" x14ac:dyDescent="0.25">
      <c r="B28" s="92" t="s">
        <v>166</v>
      </c>
      <c r="C28" s="92"/>
      <c r="D28" s="92"/>
      <c r="E28" s="92"/>
      <c r="F28" s="92"/>
      <c r="G28" s="87">
        <v>0.15858548978987855</v>
      </c>
      <c r="H28" s="88">
        <v>0.15560099675225261</v>
      </c>
      <c r="I28" s="88"/>
    </row>
    <row r="29" spans="2:9" x14ac:dyDescent="0.25">
      <c r="B29" s="91" t="s">
        <v>167</v>
      </c>
      <c r="C29" s="91"/>
      <c r="D29" s="91"/>
      <c r="E29" s="91"/>
      <c r="F29" s="91"/>
      <c r="G29" s="85">
        <v>0.16102719049538983</v>
      </c>
      <c r="H29" s="86">
        <v>0.15808075998175047</v>
      </c>
      <c r="I29" s="86"/>
    </row>
    <row r="30" spans="2:9" ht="30" customHeight="1" x14ac:dyDescent="0.25">
      <c r="B30" s="92" t="s">
        <v>168</v>
      </c>
      <c r="C30" s="92"/>
      <c r="D30" s="92"/>
      <c r="E30" s="92"/>
      <c r="F30" s="92"/>
      <c r="G30" s="87">
        <v>0.15858548978987855</v>
      </c>
      <c r="H30" s="88">
        <v>0.15560099675225261</v>
      </c>
      <c r="I30" s="88"/>
    </row>
    <row r="31" spans="2:9" x14ac:dyDescent="0.25">
      <c r="B31" s="89" t="s">
        <v>169</v>
      </c>
      <c r="C31" s="89"/>
      <c r="D31" s="89"/>
      <c r="E31" s="89"/>
      <c r="F31" s="89"/>
      <c r="G31" s="85">
        <v>0.16102719049538983</v>
      </c>
      <c r="H31" s="86">
        <v>0.15808075998175047</v>
      </c>
      <c r="I31" s="86"/>
    </row>
    <row r="32" spans="2:9" ht="30" customHeight="1" x14ac:dyDescent="0.25">
      <c r="B32" s="92" t="s">
        <v>170</v>
      </c>
      <c r="C32" s="92"/>
      <c r="D32" s="92"/>
      <c r="E32" s="92"/>
      <c r="F32" s="92"/>
      <c r="G32" s="87">
        <v>0.15858548978987855</v>
      </c>
      <c r="H32" s="88">
        <v>0.15560099675225261</v>
      </c>
      <c r="I32" s="88"/>
    </row>
    <row r="33" spans="2:9" ht="17.25" x14ac:dyDescent="0.3">
      <c r="B33" s="6" t="s">
        <v>76</v>
      </c>
      <c r="C33" s="21"/>
      <c r="D33" s="21"/>
      <c r="E33" s="21"/>
      <c r="F33" s="58"/>
      <c r="G33" s="83"/>
      <c r="H33" s="84"/>
      <c r="I33" s="84"/>
    </row>
    <row r="34" spans="2:9" x14ac:dyDescent="0.25">
      <c r="B34" s="67" t="s">
        <v>171</v>
      </c>
      <c r="C34" s="21"/>
      <c r="D34" s="21"/>
      <c r="E34" s="21"/>
      <c r="F34" s="58"/>
      <c r="G34" s="20">
        <v>59211.75835455324</v>
      </c>
      <c r="H34" s="90">
        <v>59276.028565882712</v>
      </c>
      <c r="I34" s="90"/>
    </row>
    <row r="35" spans="2:9" x14ac:dyDescent="0.25">
      <c r="B35" s="93" t="s">
        <v>76</v>
      </c>
      <c r="C35" s="93"/>
      <c r="D35" s="93"/>
      <c r="E35" s="93"/>
      <c r="F35" s="93"/>
      <c r="G35" s="85">
        <v>8.1027474578717618E-2</v>
      </c>
      <c r="H35" s="86">
        <v>7.8436237901641517E-2</v>
      </c>
      <c r="I35" s="86"/>
    </row>
    <row r="36" spans="2:9" ht="30" customHeight="1" x14ac:dyDescent="0.25">
      <c r="B36" s="92" t="s">
        <v>172</v>
      </c>
      <c r="C36" s="92"/>
      <c r="D36" s="92"/>
      <c r="E36" s="92"/>
      <c r="F36" s="92"/>
      <c r="G36" s="87">
        <v>7.9809246801820694E-2</v>
      </c>
      <c r="H36" s="88">
        <v>7.7181966057234042E-2</v>
      </c>
      <c r="I36" s="88"/>
    </row>
    <row r="37" spans="2:9" x14ac:dyDescent="0.25">
      <c r="B37" s="21"/>
      <c r="C37" s="21"/>
      <c r="D37" s="21"/>
      <c r="E37" s="21"/>
      <c r="F37" s="23"/>
      <c r="G37" s="23"/>
      <c r="H37" s="41"/>
    </row>
    <row r="38" spans="2:9" x14ac:dyDescent="0.25">
      <c r="B38" s="67"/>
      <c r="C38" s="21"/>
      <c r="D38" s="21"/>
      <c r="E38" s="21"/>
      <c r="F38" s="23"/>
      <c r="G38" s="23"/>
      <c r="H38" s="41"/>
    </row>
    <row r="39" spans="2:9" x14ac:dyDescent="0.25">
      <c r="B39" s="21"/>
      <c r="C39" s="21"/>
      <c r="D39" s="21"/>
      <c r="E39" s="21"/>
      <c r="F39" s="23"/>
      <c r="G39" s="23"/>
      <c r="H39" s="41"/>
    </row>
    <row r="40" spans="2:9" x14ac:dyDescent="0.25">
      <c r="B40" s="21"/>
      <c r="C40" s="21"/>
      <c r="D40" s="21"/>
      <c r="E40" s="21"/>
      <c r="F40" s="23"/>
      <c r="G40" s="23"/>
      <c r="H40" s="41"/>
    </row>
    <row r="41" spans="2:9" x14ac:dyDescent="0.25">
      <c r="B41" s="21"/>
      <c r="C41" s="21"/>
      <c r="D41" s="21"/>
      <c r="E41" s="21"/>
      <c r="F41" s="23"/>
      <c r="G41" s="23"/>
      <c r="H41" s="41"/>
    </row>
    <row r="42" spans="2:9" x14ac:dyDescent="0.25">
      <c r="B42" s="21"/>
      <c r="C42" s="21"/>
      <c r="D42" s="21"/>
      <c r="E42" s="21"/>
      <c r="F42" s="23"/>
      <c r="G42" s="23"/>
      <c r="H42" s="41"/>
    </row>
    <row r="43" spans="2:9" x14ac:dyDescent="0.25">
      <c r="B43" s="5"/>
      <c r="C43" s="5"/>
      <c r="D43" s="5"/>
      <c r="E43" s="5"/>
      <c r="F43" s="37"/>
      <c r="G43" s="37"/>
      <c r="H43" s="38"/>
    </row>
    <row r="44" spans="2:9" x14ac:dyDescent="0.25">
      <c r="B44" s="5"/>
      <c r="C44" s="5"/>
      <c r="D44" s="5"/>
      <c r="E44" s="5"/>
      <c r="F44" s="37"/>
      <c r="G44" s="37"/>
      <c r="H44" s="38"/>
    </row>
    <row r="45" spans="2:9" x14ac:dyDescent="0.25">
      <c r="B45" s="5"/>
      <c r="C45" s="5"/>
      <c r="D45" s="5"/>
      <c r="E45" s="5"/>
      <c r="F45" s="37"/>
      <c r="G45" s="37"/>
      <c r="H45" s="38"/>
    </row>
    <row r="46" spans="2:9" x14ac:dyDescent="0.25">
      <c r="B46" s="5"/>
      <c r="C46" s="5"/>
      <c r="D46" s="5"/>
      <c r="E46" s="5"/>
      <c r="F46" s="37"/>
      <c r="G46" s="37"/>
      <c r="H46" s="38"/>
    </row>
    <row r="47" spans="2:9" ht="17.25" x14ac:dyDescent="0.3">
      <c r="B47" s="6"/>
      <c r="C47" s="6"/>
      <c r="D47" s="6"/>
      <c r="E47" s="6"/>
      <c r="F47" s="43"/>
      <c r="G47" s="43"/>
      <c r="H47" s="44"/>
    </row>
    <row r="48" spans="2:9" ht="17.25" x14ac:dyDescent="0.3">
      <c r="B48" s="6"/>
      <c r="C48" s="6"/>
      <c r="D48" s="6"/>
      <c r="E48" s="6"/>
      <c r="F48" s="43"/>
      <c r="G48" s="43"/>
      <c r="H48" s="44"/>
    </row>
    <row r="49" spans="2:8" ht="17.25" x14ac:dyDescent="0.3">
      <c r="B49" s="6"/>
      <c r="C49" s="6"/>
      <c r="D49" s="6"/>
      <c r="E49" s="6"/>
      <c r="F49" s="43"/>
      <c r="G49" s="43"/>
      <c r="H49" s="44"/>
    </row>
    <row r="50" spans="2:8" ht="17.25" x14ac:dyDescent="0.3">
      <c r="B50" s="6"/>
      <c r="C50" s="6"/>
      <c r="D50" s="6"/>
      <c r="E50" s="6"/>
      <c r="F50" s="43"/>
      <c r="G50" s="43"/>
      <c r="H50" s="44"/>
    </row>
    <row r="51" spans="2:8" x14ac:dyDescent="0.25">
      <c r="B51" s="50"/>
      <c r="C51" s="21"/>
      <c r="D51" s="21"/>
      <c r="E51" s="21"/>
      <c r="F51" s="21"/>
      <c r="G51" s="21"/>
      <c r="H51" s="52"/>
    </row>
    <row r="52" spans="2:8" x14ac:dyDescent="0.25">
      <c r="B52" s="53"/>
      <c r="C52" s="54"/>
      <c r="D52" s="54"/>
      <c r="E52" s="54"/>
      <c r="F52" s="77"/>
      <c r="G52" s="77"/>
      <c r="H52" s="56"/>
    </row>
    <row r="53" spans="2:8" x14ac:dyDescent="0.25">
      <c r="B53" s="50"/>
      <c r="C53" s="21"/>
      <c r="D53" s="21"/>
      <c r="E53" s="21"/>
      <c r="F53" s="58"/>
      <c r="G53" s="58"/>
      <c r="H53" s="59"/>
    </row>
    <row r="54" spans="2:8" x14ac:dyDescent="0.25">
      <c r="B54" s="50"/>
      <c r="C54" s="21"/>
      <c r="D54" s="21"/>
      <c r="E54" s="21"/>
      <c r="F54" s="58"/>
      <c r="G54" s="58"/>
      <c r="H54" s="59"/>
    </row>
    <row r="55" spans="2:8" x14ac:dyDescent="0.25">
      <c r="B55" s="50"/>
      <c r="C55" s="21"/>
      <c r="D55" s="21"/>
      <c r="E55" s="21"/>
      <c r="F55" s="58"/>
      <c r="G55" s="58"/>
      <c r="H55" s="59"/>
    </row>
    <row r="56" spans="2:8" x14ac:dyDescent="0.25">
      <c r="B56" s="67"/>
      <c r="C56" s="21"/>
      <c r="D56" s="21"/>
      <c r="E56" s="21"/>
      <c r="F56" s="58"/>
      <c r="G56" s="58"/>
      <c r="H56" s="59"/>
    </row>
    <row r="57" spans="2:8" x14ac:dyDescent="0.25">
      <c r="B57" s="50"/>
      <c r="C57" s="21"/>
      <c r="D57" s="21"/>
      <c r="E57" s="21"/>
      <c r="F57" s="58"/>
      <c r="G57" s="58"/>
      <c r="H57" s="59"/>
    </row>
  </sheetData>
  <sheetProtection password="B31C" sheet="1" objects="1" scenarios="1"/>
  <mergeCells count="17">
    <mergeCell ref="B28:F28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9:F29"/>
    <mergeCell ref="B30:F30"/>
    <mergeCell ref="B32:F32"/>
    <mergeCell ref="B35:F35"/>
    <mergeCell ref="B36:F3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14</v>
      </c>
    </row>
    <row r="12" spans="2:7" ht="17.25" x14ac:dyDescent="0.3">
      <c r="B12" s="6" t="s">
        <v>15</v>
      </c>
      <c r="F12" s="4"/>
    </row>
    <row r="13" spans="2:7" x14ac:dyDescent="0.25">
      <c r="B13" s="73" t="s">
        <v>50</v>
      </c>
      <c r="F13" s="4"/>
    </row>
    <row r="14" spans="2:7" x14ac:dyDescent="0.25">
      <c r="B14" s="7"/>
      <c r="C14" s="7"/>
      <c r="D14" s="7"/>
      <c r="E14" s="8" t="s">
        <v>146</v>
      </c>
      <c r="F14" s="9" t="s">
        <v>147</v>
      </c>
      <c r="G14" s="9" t="s">
        <v>0</v>
      </c>
    </row>
    <row r="15" spans="2:7" s="5" customFormat="1" x14ac:dyDescent="0.25">
      <c r="B15" s="60" t="s">
        <v>16</v>
      </c>
      <c r="C15" s="60"/>
      <c r="D15" s="60"/>
      <c r="E15" s="47">
        <v>58378.448999999993</v>
      </c>
      <c r="F15" s="45">
        <v>57441.741000000002</v>
      </c>
      <c r="G15" s="38">
        <f t="shared" ref="G15:G28" si="0">IF(ISERROR($E15/F15),"-",$E15/F15-1)</f>
        <v>1.6307096262976994E-2</v>
      </c>
    </row>
    <row r="16" spans="2:7" x14ac:dyDescent="0.25">
      <c r="B16" s="1" t="s">
        <v>17</v>
      </c>
      <c r="C16" s="19"/>
      <c r="D16" s="19"/>
      <c r="E16" s="48">
        <v>3775.65</v>
      </c>
      <c r="F16" s="28">
        <v>2294.8620000000001</v>
      </c>
      <c r="G16" s="29">
        <f t="shared" si="0"/>
        <v>0.64526232949955165</v>
      </c>
    </row>
    <row r="17" spans="2:7" x14ac:dyDescent="0.25">
      <c r="B17" s="1" t="s">
        <v>19</v>
      </c>
      <c r="E17" s="48">
        <v>1283.1669999999999</v>
      </c>
      <c r="F17" s="28">
        <v>1378.6690000000001</v>
      </c>
      <c r="G17" s="29">
        <f t="shared" si="0"/>
        <v>-6.9271159357322309E-2</v>
      </c>
    </row>
    <row r="18" spans="2:7" x14ac:dyDescent="0.25">
      <c r="B18" s="1" t="s">
        <v>20</v>
      </c>
      <c r="E18" s="48">
        <v>408.74799999999999</v>
      </c>
      <c r="F18" s="28">
        <v>514.52200000000005</v>
      </c>
      <c r="G18" s="29">
        <f t="shared" si="0"/>
        <v>-0.20557721535716655</v>
      </c>
    </row>
    <row r="19" spans="2:7" s="5" customFormat="1" x14ac:dyDescent="0.25">
      <c r="B19" s="5" t="s">
        <v>42</v>
      </c>
      <c r="E19" s="47">
        <v>41239.483999999997</v>
      </c>
      <c r="F19" s="45">
        <v>42006.373</v>
      </c>
      <c r="G19" s="38">
        <f t="shared" si="0"/>
        <v>-1.8256491699485733E-2</v>
      </c>
    </row>
    <row r="20" spans="2:7" x14ac:dyDescent="0.25">
      <c r="B20" s="1" t="s">
        <v>43</v>
      </c>
      <c r="E20" s="48">
        <v>2873.6529999999998</v>
      </c>
      <c r="F20" s="28">
        <v>3138.9430000000002</v>
      </c>
      <c r="G20" s="29">
        <f t="shared" si="0"/>
        <v>-8.451571118048351E-2</v>
      </c>
    </row>
    <row r="21" spans="2:7" s="21" customFormat="1" x14ac:dyDescent="0.25">
      <c r="B21" s="21" t="s">
        <v>22</v>
      </c>
      <c r="E21" s="22">
        <v>0</v>
      </c>
      <c r="F21" s="75">
        <v>0</v>
      </c>
      <c r="G21" s="65" t="str">
        <f t="shared" si="0"/>
        <v>-</v>
      </c>
    </row>
    <row r="22" spans="2:7" x14ac:dyDescent="0.25">
      <c r="B22" s="5" t="s">
        <v>23</v>
      </c>
      <c r="C22" s="5"/>
      <c r="D22" s="5"/>
      <c r="E22" s="47">
        <v>43232.59</v>
      </c>
      <c r="F22" s="45">
        <v>41812.552000000003</v>
      </c>
      <c r="G22" s="38">
        <f t="shared" si="0"/>
        <v>3.3962002606298558E-2</v>
      </c>
    </row>
    <row r="23" spans="2:7" s="5" customFormat="1" x14ac:dyDescent="0.25">
      <c r="B23" s="21" t="s">
        <v>45</v>
      </c>
      <c r="C23" s="21"/>
      <c r="D23" s="21"/>
      <c r="E23" s="49">
        <v>1128.78942805</v>
      </c>
      <c r="F23" s="46">
        <v>1685.9796654599998</v>
      </c>
      <c r="G23" s="41">
        <f t="shared" si="0"/>
        <v>-0.3304845537730593</v>
      </c>
    </row>
    <row r="24" spans="2:7" x14ac:dyDescent="0.25">
      <c r="B24" s="54" t="s">
        <v>44</v>
      </c>
      <c r="C24" s="54"/>
      <c r="D24" s="54"/>
      <c r="E24" s="61">
        <v>42103.80057195</v>
      </c>
      <c r="F24" s="62">
        <v>40126.572334540004</v>
      </c>
      <c r="G24" s="63">
        <f t="shared" si="0"/>
        <v>4.9274785319952219E-2</v>
      </c>
    </row>
    <row r="25" spans="2:7" s="19" customFormat="1" x14ac:dyDescent="0.25">
      <c r="B25" s="1" t="s">
        <v>24</v>
      </c>
      <c r="C25" s="1"/>
      <c r="D25" s="1"/>
      <c r="E25" s="48">
        <v>18939.867477520005</v>
      </c>
      <c r="F25" s="28">
        <v>19267.462245180002</v>
      </c>
      <c r="G25" s="29">
        <f t="shared" si="0"/>
        <v>-1.7002486549153595E-2</v>
      </c>
    </row>
    <row r="26" spans="2:7" x14ac:dyDescent="0.25">
      <c r="B26" s="5" t="s">
        <v>25</v>
      </c>
      <c r="C26" s="5"/>
      <c r="D26" s="5"/>
      <c r="E26" s="47">
        <v>61043.668049470005</v>
      </c>
      <c r="F26" s="45">
        <v>59394.034579720006</v>
      </c>
      <c r="G26" s="38">
        <f t="shared" si="0"/>
        <v>2.7774396560581005E-2</v>
      </c>
    </row>
    <row r="27" spans="2:7" s="5" customFormat="1" x14ac:dyDescent="0.25">
      <c r="B27" s="1" t="s">
        <v>26</v>
      </c>
      <c r="C27" s="1"/>
      <c r="D27" s="1"/>
      <c r="E27" s="48">
        <v>102951.90804947</v>
      </c>
      <c r="F27" s="28">
        <v>102165.06757972001</v>
      </c>
      <c r="G27" s="29">
        <f t="shared" si="0"/>
        <v>7.7016585843885377E-3</v>
      </c>
    </row>
    <row r="28" spans="2:7" x14ac:dyDescent="0.25">
      <c r="B28" s="5" t="s">
        <v>27</v>
      </c>
      <c r="C28" s="5"/>
      <c r="D28" s="5"/>
      <c r="E28" s="47">
        <v>5256.69</v>
      </c>
      <c r="F28" s="45">
        <v>5031.6080000000002</v>
      </c>
      <c r="G28" s="38">
        <f t="shared" si="0"/>
        <v>4.4733611998390765E-2</v>
      </c>
    </row>
    <row r="29" spans="2:7" x14ac:dyDescent="0.25">
      <c r="E29" s="12"/>
    </row>
    <row r="34" spans="2:7" ht="17.25" x14ac:dyDescent="0.3">
      <c r="B34" s="6" t="s">
        <v>28</v>
      </c>
      <c r="F34" s="4"/>
    </row>
    <row r="35" spans="2:7" x14ac:dyDescent="0.25">
      <c r="B35" s="73" t="s">
        <v>50</v>
      </c>
      <c r="F35" s="4"/>
    </row>
    <row r="36" spans="2:7" x14ac:dyDescent="0.25">
      <c r="B36" s="7"/>
      <c r="C36" s="7"/>
      <c r="D36" s="7"/>
      <c r="E36" s="8" t="str">
        <f>+E14</f>
        <v>4T18</v>
      </c>
      <c r="F36" s="9" t="s">
        <v>144</v>
      </c>
      <c r="G36" s="9" t="s">
        <v>0</v>
      </c>
    </row>
    <row r="37" spans="2:7" x14ac:dyDescent="0.25">
      <c r="B37" s="60" t="s">
        <v>16</v>
      </c>
      <c r="C37" s="60"/>
      <c r="D37" s="60"/>
      <c r="E37" s="47">
        <f>+E15</f>
        <v>58378.448999999993</v>
      </c>
      <c r="F37" s="45">
        <v>58140.98000000001</v>
      </c>
      <c r="G37" s="38">
        <f t="shared" ref="G37:G50" si="1">IF(ISERROR($E37/F37),"-",$E37/F37-1)</f>
        <v>4.0843652790163443E-3</v>
      </c>
    </row>
    <row r="38" spans="2:7" x14ac:dyDescent="0.25">
      <c r="B38" s="1" t="s">
        <v>17</v>
      </c>
      <c r="C38" s="19"/>
      <c r="D38" s="19"/>
      <c r="E38" s="48">
        <f>+E16</f>
        <v>3775.65</v>
      </c>
      <c r="F38" s="28">
        <v>3736.1990000000001</v>
      </c>
      <c r="G38" s="29">
        <f t="shared" si="1"/>
        <v>1.0559127070051577E-2</v>
      </c>
    </row>
    <row r="39" spans="2:7" x14ac:dyDescent="0.25">
      <c r="B39" s="1" t="s">
        <v>19</v>
      </c>
      <c r="E39" s="48">
        <f t="shared" ref="E39:E50" si="2">+E17</f>
        <v>1283.1669999999999</v>
      </c>
      <c r="F39" s="28">
        <v>1370.1750000000002</v>
      </c>
      <c r="G39" s="29">
        <f t="shared" si="1"/>
        <v>-6.3501377561260619E-2</v>
      </c>
    </row>
    <row r="40" spans="2:7" x14ac:dyDescent="0.25">
      <c r="B40" s="1" t="s">
        <v>20</v>
      </c>
      <c r="E40" s="48">
        <f t="shared" si="2"/>
        <v>408.74799999999999</v>
      </c>
      <c r="F40" s="28">
        <v>502.22500000000002</v>
      </c>
      <c r="G40" s="29">
        <f t="shared" si="1"/>
        <v>-0.18612574045497543</v>
      </c>
    </row>
    <row r="41" spans="2:7" x14ac:dyDescent="0.25">
      <c r="B41" s="5" t="s">
        <v>42</v>
      </c>
      <c r="C41" s="5"/>
      <c r="D41" s="5"/>
      <c r="E41" s="47">
        <f t="shared" si="2"/>
        <v>41239.483999999997</v>
      </c>
      <c r="F41" s="45">
        <v>42207.881999999998</v>
      </c>
      <c r="G41" s="38">
        <f t="shared" si="1"/>
        <v>-2.2943534574892954E-2</v>
      </c>
    </row>
    <row r="42" spans="2:7" x14ac:dyDescent="0.25">
      <c r="B42" s="1" t="s">
        <v>43</v>
      </c>
      <c r="E42" s="48">
        <f t="shared" si="2"/>
        <v>2873.6529999999998</v>
      </c>
      <c r="F42" s="28">
        <v>3069.7220000000002</v>
      </c>
      <c r="G42" s="29">
        <f t="shared" si="1"/>
        <v>-6.3871907618996193E-2</v>
      </c>
    </row>
    <row r="43" spans="2:7" s="21" customFormat="1" x14ac:dyDescent="0.25">
      <c r="B43" s="21" t="s">
        <v>22</v>
      </c>
      <c r="E43" s="22">
        <f t="shared" si="2"/>
        <v>0</v>
      </c>
      <c r="F43" s="23">
        <v>0</v>
      </c>
      <c r="G43" s="65" t="str">
        <f t="shared" si="1"/>
        <v>-</v>
      </c>
    </row>
    <row r="44" spans="2:7" x14ac:dyDescent="0.25">
      <c r="B44" s="5" t="s">
        <v>23</v>
      </c>
      <c r="C44" s="5"/>
      <c r="D44" s="5"/>
      <c r="E44" s="47">
        <f t="shared" si="2"/>
        <v>43232.59</v>
      </c>
      <c r="F44" s="45">
        <v>42544.569000000003</v>
      </c>
      <c r="G44" s="38">
        <f t="shared" si="1"/>
        <v>1.617177036157047E-2</v>
      </c>
    </row>
    <row r="45" spans="2:7" x14ac:dyDescent="0.25">
      <c r="B45" s="21" t="s">
        <v>45</v>
      </c>
      <c r="C45" s="21"/>
      <c r="D45" s="21"/>
      <c r="E45" s="49">
        <f t="shared" si="2"/>
        <v>1128.78942805</v>
      </c>
      <c r="F45" s="46">
        <v>1316.5006868599999</v>
      </c>
      <c r="G45" s="41">
        <f t="shared" si="1"/>
        <v>-0.1425834871820022</v>
      </c>
    </row>
    <row r="46" spans="2:7" x14ac:dyDescent="0.25">
      <c r="B46" s="54" t="s">
        <v>44</v>
      </c>
      <c r="C46" s="54"/>
      <c r="D46" s="54"/>
      <c r="E46" s="61">
        <f t="shared" si="2"/>
        <v>42103.80057195</v>
      </c>
      <c r="F46" s="62">
        <v>41228.06831314</v>
      </c>
      <c r="G46" s="63">
        <f t="shared" si="1"/>
        <v>2.1241166385932431E-2</v>
      </c>
    </row>
    <row r="47" spans="2:7" x14ac:dyDescent="0.25">
      <c r="B47" s="1" t="s">
        <v>24</v>
      </c>
      <c r="E47" s="48">
        <f t="shared" si="2"/>
        <v>18939.867477520005</v>
      </c>
      <c r="F47" s="28">
        <v>19577.777164829993</v>
      </c>
      <c r="G47" s="29">
        <f t="shared" si="1"/>
        <v>-3.2583356217576354E-2</v>
      </c>
    </row>
    <row r="48" spans="2:7" x14ac:dyDescent="0.25">
      <c r="B48" s="5" t="s">
        <v>25</v>
      </c>
      <c r="C48" s="5"/>
      <c r="D48" s="5"/>
      <c r="E48" s="47">
        <f t="shared" si="2"/>
        <v>61043.668049470005</v>
      </c>
      <c r="F48" s="45">
        <v>60805.845477969997</v>
      </c>
      <c r="G48" s="38">
        <f t="shared" si="1"/>
        <v>3.9111794208366302E-3</v>
      </c>
    </row>
    <row r="49" spans="2:7" x14ac:dyDescent="0.25">
      <c r="B49" s="1" t="s">
        <v>26</v>
      </c>
      <c r="E49" s="48">
        <f t="shared" si="2"/>
        <v>102951.90804947</v>
      </c>
      <c r="F49" s="28">
        <v>102825.36047797</v>
      </c>
      <c r="G49" s="29">
        <f t="shared" si="1"/>
        <v>1.2307038935897019E-3</v>
      </c>
    </row>
    <row r="50" spans="2:7" x14ac:dyDescent="0.25">
      <c r="B50" s="5" t="s">
        <v>27</v>
      </c>
      <c r="C50" s="5"/>
      <c r="D50" s="5"/>
      <c r="E50" s="47">
        <f t="shared" si="2"/>
        <v>5256.69</v>
      </c>
      <c r="F50" s="45">
        <v>5305.6819999999998</v>
      </c>
      <c r="G50" s="38">
        <f t="shared" si="1"/>
        <v>-9.2338741748940745E-3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29</v>
      </c>
    </row>
    <row r="12" spans="2:7" ht="17.25" x14ac:dyDescent="0.3">
      <c r="B12" s="6" t="s">
        <v>15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4T18</v>
      </c>
      <c r="F14" s="9" t="str">
        <f>+'KF-B'!F14</f>
        <v>4T17</v>
      </c>
      <c r="G14" s="9" t="s">
        <v>0</v>
      </c>
    </row>
    <row r="15" spans="2:7" x14ac:dyDescent="0.25">
      <c r="B15" s="1" t="s">
        <v>1</v>
      </c>
      <c r="E15" s="30">
        <v>6.3685101278634457E-2</v>
      </c>
      <c r="F15" s="31">
        <v>6.0338177566889473E-2</v>
      </c>
      <c r="G15" s="32" t="str">
        <f>IF(ISERROR($E15-F15),"-",CONCATENATE((FIXED($E15-F15,4)*10000)," pbs"))</f>
        <v>33 pbs</v>
      </c>
    </row>
    <row r="16" spans="2:7" x14ac:dyDescent="0.25">
      <c r="B16" s="1" t="s">
        <v>4</v>
      </c>
      <c r="E16" s="30">
        <v>6.8355614304263498E-2</v>
      </c>
      <c r="F16" s="31">
        <v>6.4930880815673317E-2</v>
      </c>
      <c r="G16" s="32" t="str">
        <f>IF(ISERROR($E16-F16),"-",CONCATENATE((FIXED($E16-F16,4)*10000)," pbs"))</f>
        <v>34 pbs</v>
      </c>
    </row>
    <row r="17" spans="2:7" x14ac:dyDescent="0.25">
      <c r="B17" s="1" t="s">
        <v>2</v>
      </c>
      <c r="E17" s="30">
        <v>5.7300367568156119E-3</v>
      </c>
      <c r="F17" s="31">
        <v>5.2868606665388042E-3</v>
      </c>
      <c r="G17" s="32" t="str">
        <f>IF(ISERROR($E17-F17),"-",CONCATENATE((FIXED($E17-F17,4)*10000)," pbs"))</f>
        <v>4 pbs</v>
      </c>
    </row>
    <row r="18" spans="2:7" x14ac:dyDescent="0.25">
      <c r="B18" s="1" t="s">
        <v>3</v>
      </c>
      <c r="E18" s="30">
        <v>1.123932270120165E-2</v>
      </c>
      <c r="F18" s="31">
        <v>9.921820226614711E-3</v>
      </c>
      <c r="G18" s="32" t="str">
        <f>IF(ISERROR($E18-F18),"-",CONCATENATE((FIXED($E18-F18,4)*10000)," pbs"))</f>
        <v>13 pbs</v>
      </c>
    </row>
    <row r="19" spans="2:7" x14ac:dyDescent="0.25">
      <c r="B19" s="1" t="s">
        <v>46</v>
      </c>
      <c r="E19" s="30">
        <v>0.57042656189707797</v>
      </c>
      <c r="F19" s="31">
        <v>0.51182250029661369</v>
      </c>
      <c r="G19" s="32" t="str">
        <f>IF(ISERROR($E19-F19),"-",CONCATENATE((FIXED($E19-F19,4)*10000)," pbs"))</f>
        <v>586 pbs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28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0">+E14</f>
        <v>4T18</v>
      </c>
      <c r="F30" s="9" t="str">
        <f>+'KF-B'!F36</f>
        <v>3T18</v>
      </c>
      <c r="G30" s="9" t="s">
        <v>0</v>
      </c>
    </row>
    <row r="31" spans="2:7" x14ac:dyDescent="0.25">
      <c r="B31" s="1" t="s">
        <v>1</v>
      </c>
      <c r="E31" s="30">
        <f t="shared" si="0"/>
        <v>6.3685101278634457E-2</v>
      </c>
      <c r="F31" s="31">
        <v>6.3027336537056791E-2</v>
      </c>
      <c r="G31" s="32" t="str">
        <f>IF(ISERROR($E31-F31),"-",CONCATENATE((FIXED($E31-F31,4)*10000)," pbs"))</f>
        <v>7 pbs</v>
      </c>
    </row>
    <row r="32" spans="2:7" x14ac:dyDescent="0.25">
      <c r="B32" s="1" t="s">
        <v>4</v>
      </c>
      <c r="E32" s="30">
        <f t="shared" si="0"/>
        <v>6.8355614304263498E-2</v>
      </c>
      <c r="F32" s="31">
        <v>6.7700872528921763E-2</v>
      </c>
      <c r="G32" s="32" t="str">
        <f>IF(ISERROR($E32-F32),"-",CONCATENATE((FIXED($E32-F32,4)*10000)," pbs"))</f>
        <v>7 pbs</v>
      </c>
    </row>
    <row r="33" spans="2:7" x14ac:dyDescent="0.25">
      <c r="B33" s="1" t="s">
        <v>2</v>
      </c>
      <c r="E33" s="30">
        <f t="shared" si="0"/>
        <v>5.7300367568156119E-3</v>
      </c>
      <c r="F33" s="31">
        <v>5.6336757784769672E-3</v>
      </c>
      <c r="G33" s="32" t="str">
        <f>IF(ISERROR($E33-F33),"-",CONCATENATE((FIXED($E33-F33,4)*10000)," pbs"))</f>
        <v>1 pbs</v>
      </c>
    </row>
    <row r="34" spans="2:7" x14ac:dyDescent="0.25">
      <c r="B34" s="1" t="s">
        <v>3</v>
      </c>
      <c r="E34" s="30">
        <f t="shared" si="0"/>
        <v>1.123932270120165E-2</v>
      </c>
      <c r="F34" s="31">
        <v>1.0950135223692987E-2</v>
      </c>
      <c r="G34" s="32" t="str">
        <f>IF(ISERROR($E34-F34),"-",CONCATENATE((FIXED($E34-F34,4)*10000)," pbs"))</f>
        <v>3 pbs</v>
      </c>
    </row>
    <row r="35" spans="2:7" x14ac:dyDescent="0.25">
      <c r="B35" s="1" t="s">
        <v>46</v>
      </c>
      <c r="E35" s="30">
        <f t="shared" si="0"/>
        <v>0.57042656189707797</v>
      </c>
      <c r="F35" s="31">
        <v>0.57501711981776116</v>
      </c>
      <c r="G35" s="32" t="str">
        <f>IF(ISERROR($E35-F35),"-",CONCATENATE((FIXED($E35-F35,4)*10000)," pbs"))</f>
        <v>-46 pbs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30</v>
      </c>
    </row>
    <row r="12" spans="2:7" ht="17.25" x14ac:dyDescent="0.3">
      <c r="B12" s="6" t="s">
        <v>15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4T18</v>
      </c>
      <c r="F14" s="9" t="str">
        <f>+'KF-B'!F14</f>
        <v>4T17</v>
      </c>
      <c r="G14" s="9" t="s">
        <v>0</v>
      </c>
    </row>
    <row r="15" spans="2:7" x14ac:dyDescent="0.25">
      <c r="B15" s="1" t="s">
        <v>31</v>
      </c>
      <c r="E15" s="30">
        <v>0.16102719049538985</v>
      </c>
      <c r="F15" s="31">
        <v>0.1570986353459955</v>
      </c>
      <c r="G15" s="32" t="str">
        <f>IF(ISERROR($E15-F15),"-",CONCATENATE((FIXED($E15-F15,4)*10000)," pbs"))</f>
        <v>39 pbs</v>
      </c>
    </row>
    <row r="16" spans="2:7" x14ac:dyDescent="0.25">
      <c r="B16" s="1" t="s">
        <v>32</v>
      </c>
      <c r="E16" s="30">
        <v>0.16102719049538985</v>
      </c>
      <c r="F16" s="31">
        <v>0.1570986353459955</v>
      </c>
      <c r="G16" s="32" t="str">
        <f t="shared" ref="G16:G22" si="0">IF(ISERROR($E16-F16),"-",CONCATENATE((FIXED($E16-F16,4)*10000)," pbs"))</f>
        <v>39 pbs</v>
      </c>
    </row>
    <row r="17" spans="2:9" x14ac:dyDescent="0.25">
      <c r="B17" s="1" t="s">
        <v>47</v>
      </c>
      <c r="E17" s="30">
        <v>0.16102719049538985</v>
      </c>
      <c r="F17" s="31">
        <v>0.1570986353459955</v>
      </c>
      <c r="G17" s="32" t="str">
        <f t="shared" si="0"/>
        <v>39 pbs</v>
      </c>
    </row>
    <row r="18" spans="2:9" x14ac:dyDescent="0.25">
      <c r="B18" s="1" t="s">
        <v>34</v>
      </c>
      <c r="E18" s="30">
        <v>8.1027474578717618E-2</v>
      </c>
      <c r="F18" s="31">
        <v>8.0731580261962754E-2</v>
      </c>
      <c r="G18" s="32" t="str">
        <f t="shared" si="0"/>
        <v>3 pbs</v>
      </c>
    </row>
    <row r="19" spans="2:9" s="21" customFormat="1" x14ac:dyDescent="0.25">
      <c r="B19" s="21" t="s">
        <v>12</v>
      </c>
      <c r="E19" s="57">
        <v>0.15543089115211592</v>
      </c>
      <c r="F19" s="58">
        <v>0.15320943844257678</v>
      </c>
      <c r="G19" s="59" t="str">
        <f t="shared" si="0"/>
        <v>22 pbs</v>
      </c>
    </row>
    <row r="20" spans="2:9" s="21" customFormat="1" x14ac:dyDescent="0.25">
      <c r="B20" s="21" t="s">
        <v>48</v>
      </c>
      <c r="E20" s="57">
        <v>7.8346052652295925E-2</v>
      </c>
      <c r="F20" s="58">
        <v>7.9095294773285016E-2</v>
      </c>
      <c r="G20" s="59" t="str">
        <f t="shared" si="0"/>
        <v>-7 pbs</v>
      </c>
    </row>
    <row r="21" spans="2:9" x14ac:dyDescent="0.25">
      <c r="B21" s="1" t="s">
        <v>5</v>
      </c>
      <c r="E21" s="30">
        <v>2.2513515543531719</v>
      </c>
      <c r="F21" s="31">
        <v>2.0469754459502956</v>
      </c>
      <c r="G21" s="32" t="str">
        <f t="shared" si="0"/>
        <v>2044 pbs</v>
      </c>
    </row>
    <row r="22" spans="2:9" x14ac:dyDescent="0.25">
      <c r="B22" s="1" t="s">
        <v>6</v>
      </c>
      <c r="E22" s="30">
        <v>1.2789041021241785</v>
      </c>
      <c r="F22" s="31">
        <v>1.2220191045048103</v>
      </c>
      <c r="G22" s="32" t="str">
        <f t="shared" si="0"/>
        <v>569 pbs</v>
      </c>
    </row>
    <row r="23" spans="2:9" x14ac:dyDescent="0.25">
      <c r="B23" s="1" t="s">
        <v>13</v>
      </c>
      <c r="E23" s="30">
        <v>0.9768021832865853</v>
      </c>
      <c r="F23" s="31">
        <v>1.0404169818319282</v>
      </c>
      <c r="G23" s="32" t="str">
        <f>IF(ISERROR($E23-F23),"-",CONCATENATE((FIXED($E23-F23,4)*10000)," pbs"))</f>
        <v>-636 pbs</v>
      </c>
      <c r="I23" s="78"/>
    </row>
    <row r="29" spans="2:9" ht="17.25" x14ac:dyDescent="0.3">
      <c r="B29" s="6" t="s">
        <v>28</v>
      </c>
      <c r="F29" s="4"/>
    </row>
    <row r="30" spans="2:9" x14ac:dyDescent="0.25">
      <c r="B30" s="13"/>
      <c r="F30" s="4"/>
    </row>
    <row r="31" spans="2:9" x14ac:dyDescent="0.25">
      <c r="B31" s="7"/>
      <c r="C31" s="7"/>
      <c r="D31" s="7"/>
      <c r="E31" s="8" t="str">
        <f>+E14</f>
        <v>4T18</v>
      </c>
      <c r="F31" s="9" t="str">
        <f>+'KF-B'!F36</f>
        <v>3T18</v>
      </c>
      <c r="G31" s="9" t="s">
        <v>0</v>
      </c>
    </row>
    <row r="32" spans="2:9" x14ac:dyDescent="0.25">
      <c r="B32" s="1" t="s">
        <v>31</v>
      </c>
      <c r="E32" s="30">
        <f t="shared" ref="E32:E40" si="1">+E15</f>
        <v>0.16102719049538985</v>
      </c>
      <c r="F32" s="31">
        <v>0.15934159181247762</v>
      </c>
      <c r="G32" s="32" t="str">
        <f t="shared" ref="G32:G40" si="2">IF(ISERROR($E32-F32),"-",CONCATENATE((FIXED($E32-F32,4)*10000)," pbs"))</f>
        <v>17 pbs</v>
      </c>
    </row>
    <row r="33" spans="2:10" x14ac:dyDescent="0.25">
      <c r="B33" s="1" t="s">
        <v>32</v>
      </c>
      <c r="E33" s="30">
        <f t="shared" si="1"/>
        <v>0.16102719049538985</v>
      </c>
      <c r="F33" s="31">
        <v>0.15934159181247762</v>
      </c>
      <c r="G33" s="32" t="str">
        <f t="shared" si="2"/>
        <v>17 pbs</v>
      </c>
    </row>
    <row r="34" spans="2:10" x14ac:dyDescent="0.25">
      <c r="B34" s="1" t="s">
        <v>33</v>
      </c>
      <c r="E34" s="30">
        <f t="shared" si="1"/>
        <v>0.16102719049538985</v>
      </c>
      <c r="F34" s="31">
        <v>0.15934159181247762</v>
      </c>
      <c r="G34" s="32" t="str">
        <f t="shared" si="2"/>
        <v>17 pbs</v>
      </c>
    </row>
    <row r="35" spans="2:10" s="21" customFormat="1" x14ac:dyDescent="0.25">
      <c r="B35" s="1" t="s">
        <v>34</v>
      </c>
      <c r="C35" s="1"/>
      <c r="D35" s="1"/>
      <c r="E35" s="30">
        <f t="shared" si="1"/>
        <v>8.1027474578717618E-2</v>
      </c>
      <c r="F35" s="31">
        <v>8.0579414963330112E-2</v>
      </c>
      <c r="G35" s="32" t="str">
        <f t="shared" si="2"/>
        <v>4 pbs</v>
      </c>
    </row>
    <row r="36" spans="2:10" s="21" customFormat="1" x14ac:dyDescent="0.25">
      <c r="B36" s="21" t="s">
        <v>12</v>
      </c>
      <c r="E36" s="57">
        <f t="shared" si="1"/>
        <v>0.15543089115211592</v>
      </c>
      <c r="F36" s="58">
        <v>0.15634178451686626</v>
      </c>
      <c r="G36" s="59" t="str">
        <f t="shared" si="2"/>
        <v>-9 pbs</v>
      </c>
    </row>
    <row r="37" spans="2:10" x14ac:dyDescent="0.25">
      <c r="B37" s="21" t="s">
        <v>48</v>
      </c>
      <c r="C37" s="21"/>
      <c r="D37" s="21"/>
      <c r="E37" s="57">
        <f t="shared" si="1"/>
        <v>7.8346052652295925E-2</v>
      </c>
      <c r="F37" s="58">
        <v>7.8011943444765322E-2</v>
      </c>
      <c r="G37" s="59" t="str">
        <f t="shared" si="2"/>
        <v>3 pbs</v>
      </c>
    </row>
    <row r="38" spans="2:10" x14ac:dyDescent="0.25">
      <c r="B38" s="1" t="s">
        <v>5</v>
      </c>
      <c r="E38" s="30">
        <f t="shared" si="1"/>
        <v>2.2513515543531719</v>
      </c>
      <c r="F38" s="31">
        <v>2.1190896072696237</v>
      </c>
      <c r="G38" s="32" t="str">
        <f t="shared" si="2"/>
        <v>1323 pbs</v>
      </c>
      <c r="J38" s="78"/>
    </row>
    <row r="39" spans="2:10" x14ac:dyDescent="0.25">
      <c r="B39" s="1" t="s">
        <v>6</v>
      </c>
      <c r="E39" s="30">
        <f t="shared" si="1"/>
        <v>1.2789041021241785</v>
      </c>
      <c r="F39" s="31">
        <v>1.23045411233157</v>
      </c>
      <c r="G39" s="32" t="str">
        <f t="shared" si="2"/>
        <v>484 pbs</v>
      </c>
    </row>
    <row r="40" spans="2:10" x14ac:dyDescent="0.25">
      <c r="B40" s="1" t="s">
        <v>13</v>
      </c>
      <c r="E40" s="30">
        <f t="shared" si="1"/>
        <v>0.9768021832865853</v>
      </c>
      <c r="F40" s="31">
        <v>1.0244283894517716</v>
      </c>
      <c r="G40" s="32" t="str">
        <f t="shared" si="2"/>
        <v>-476 pbs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80</v>
      </c>
    </row>
    <row r="12" spans="2:9" ht="17.25" x14ac:dyDescent="0.3">
      <c r="B12" s="6" t="s">
        <v>15</v>
      </c>
      <c r="F12" s="4"/>
    </row>
    <row r="13" spans="2:9" x14ac:dyDescent="0.25">
      <c r="B13" s="74" t="s">
        <v>51</v>
      </c>
      <c r="F13" s="4"/>
    </row>
    <row r="14" spans="2:9" x14ac:dyDescent="0.25">
      <c r="B14" s="7"/>
      <c r="C14" s="7"/>
      <c r="D14" s="7"/>
      <c r="E14" s="8" t="str">
        <f>+'KF-B'!E14</f>
        <v>4T18</v>
      </c>
      <c r="F14" s="9" t="str">
        <f>+'KF-B'!F14</f>
        <v>4T17</v>
      </c>
      <c r="G14" s="9" t="s">
        <v>0</v>
      </c>
    </row>
    <row r="15" spans="2:9" x14ac:dyDescent="0.25">
      <c r="B15" s="1" t="s">
        <v>35</v>
      </c>
      <c r="E15" s="33">
        <v>5517</v>
      </c>
      <c r="F15" s="34">
        <v>5651</v>
      </c>
      <c r="G15" s="35">
        <f t="shared" ref="G15:G20" si="0">IF(ISERROR($E15/F15),"-",$E15/F15-1)</f>
        <v>-2.3712617235887468E-2</v>
      </c>
      <c r="H15" s="12"/>
      <c r="I15" s="12"/>
    </row>
    <row r="16" spans="2:9" x14ac:dyDescent="0.25">
      <c r="B16" s="1" t="s">
        <v>36</v>
      </c>
      <c r="E16" s="33">
        <v>906</v>
      </c>
      <c r="F16" s="34">
        <v>931</v>
      </c>
      <c r="G16" s="35">
        <f t="shared" si="0"/>
        <v>-2.6852846401718589E-2</v>
      </c>
      <c r="H16" s="12"/>
      <c r="I16" s="12"/>
    </row>
    <row r="17" spans="2:9" x14ac:dyDescent="0.25">
      <c r="B17" s="1" t="s">
        <v>37</v>
      </c>
      <c r="E17" s="33">
        <v>2527824</v>
      </c>
      <c r="F17" s="34">
        <v>2578754</v>
      </c>
      <c r="G17" s="35">
        <f t="shared" si="0"/>
        <v>-1.9749848182494367E-2</v>
      </c>
      <c r="H17" s="12"/>
      <c r="I17" s="12"/>
    </row>
    <row r="18" spans="2:9" x14ac:dyDescent="0.25">
      <c r="B18" s="1" t="s">
        <v>38</v>
      </c>
      <c r="E18" s="33">
        <v>2383270</v>
      </c>
      <c r="F18" s="34">
        <v>2431169</v>
      </c>
      <c r="G18" s="35">
        <f t="shared" si="0"/>
        <v>-1.9702044571973443E-2</v>
      </c>
      <c r="H18" s="12"/>
      <c r="I18" s="12"/>
    </row>
    <row r="19" spans="2:9" x14ac:dyDescent="0.25">
      <c r="B19" s="1" t="s">
        <v>39</v>
      </c>
      <c r="E19" s="33">
        <v>144554</v>
      </c>
      <c r="F19" s="34">
        <v>147585</v>
      </c>
      <c r="G19" s="35">
        <f t="shared" si="0"/>
        <v>-2.0537317478063533E-2</v>
      </c>
      <c r="H19" s="12"/>
      <c r="I19" s="12"/>
    </row>
    <row r="20" spans="2:9" x14ac:dyDescent="0.25">
      <c r="B20" s="1" t="s">
        <v>40</v>
      </c>
      <c r="E20" s="33">
        <v>1879</v>
      </c>
      <c r="F20" s="34">
        <v>1969</v>
      </c>
      <c r="G20" s="35">
        <f t="shared" si="0"/>
        <v>-4.5708481462671369E-2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28</v>
      </c>
      <c r="F28" s="4"/>
      <c r="H28" s="12"/>
      <c r="I28" s="12"/>
    </row>
    <row r="29" spans="2:9" x14ac:dyDescent="0.25">
      <c r="B29" s="74" t="s">
        <v>51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4T18</v>
      </c>
      <c r="F30" s="9" t="str">
        <f>+'KF-B'!F36</f>
        <v>3T18</v>
      </c>
      <c r="G30" s="9" t="s">
        <v>0</v>
      </c>
      <c r="H30" s="12"/>
      <c r="I30" s="12"/>
    </row>
    <row r="31" spans="2:9" x14ac:dyDescent="0.25">
      <c r="B31" s="1" t="s">
        <v>35</v>
      </c>
      <c r="E31" s="33">
        <f t="shared" ref="E31:E36" si="1">+E15</f>
        <v>5517</v>
      </c>
      <c r="F31" s="34">
        <v>5470</v>
      </c>
      <c r="G31" s="35">
        <f t="shared" ref="G31:G36" si="2">IF(ISERROR($E31/F31),"-",$E31/F31-1)</f>
        <v>8.5923217550274433E-3</v>
      </c>
      <c r="H31" s="12"/>
      <c r="I31" s="12"/>
    </row>
    <row r="32" spans="2:9" x14ac:dyDescent="0.25">
      <c r="B32" s="1" t="s">
        <v>36</v>
      </c>
      <c r="E32" s="33">
        <f t="shared" si="1"/>
        <v>906</v>
      </c>
      <c r="F32" s="34">
        <v>912</v>
      </c>
      <c r="G32" s="35">
        <f t="shared" si="2"/>
        <v>-6.5789473684210176E-3</v>
      </c>
      <c r="H32" s="12"/>
      <c r="I32" s="12"/>
    </row>
    <row r="33" spans="2:9" x14ac:dyDescent="0.25">
      <c r="B33" s="1" t="s">
        <v>37</v>
      </c>
      <c r="E33" s="33">
        <f t="shared" si="1"/>
        <v>2527824</v>
      </c>
      <c r="F33" s="34">
        <v>2539185</v>
      </c>
      <c r="G33" s="35">
        <f t="shared" si="2"/>
        <v>-4.4742702875134599E-3</v>
      </c>
      <c r="H33" s="12"/>
      <c r="I33" s="12"/>
    </row>
    <row r="34" spans="2:9" x14ac:dyDescent="0.25">
      <c r="B34" s="1" t="s">
        <v>38</v>
      </c>
      <c r="E34" s="33">
        <f t="shared" si="1"/>
        <v>2383270</v>
      </c>
      <c r="F34" s="34">
        <v>2394034</v>
      </c>
      <c r="G34" s="35">
        <f t="shared" si="2"/>
        <v>-4.496176746027869E-3</v>
      </c>
      <c r="H34" s="12"/>
      <c r="I34" s="12"/>
    </row>
    <row r="35" spans="2:9" x14ac:dyDescent="0.25">
      <c r="B35" s="1" t="s">
        <v>39</v>
      </c>
      <c r="E35" s="33">
        <f t="shared" si="1"/>
        <v>144554</v>
      </c>
      <c r="F35" s="34">
        <v>145151</v>
      </c>
      <c r="G35" s="35">
        <f t="shared" si="2"/>
        <v>-4.1129582297055878E-3</v>
      </c>
      <c r="H35" s="12"/>
      <c r="I35" s="12"/>
    </row>
    <row r="36" spans="2:9" x14ac:dyDescent="0.25">
      <c r="B36" s="1" t="s">
        <v>40</v>
      </c>
      <c r="E36" s="33">
        <f t="shared" si="1"/>
        <v>1879</v>
      </c>
      <c r="F36" s="34">
        <v>1895</v>
      </c>
      <c r="G36" s="35">
        <f t="shared" si="2"/>
        <v>-8.4432717678100122E-3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7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49</v>
      </c>
    </row>
    <row r="10" spans="2:10" x14ac:dyDescent="0.25">
      <c r="B10" s="74" t="s">
        <v>50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>
        <v>2018</v>
      </c>
      <c r="I14" s="9">
        <v>2017</v>
      </c>
      <c r="J14" s="9" t="s">
        <v>0</v>
      </c>
    </row>
    <row r="15" spans="2:10" x14ac:dyDescent="0.25">
      <c r="B15" s="5" t="s">
        <v>81</v>
      </c>
      <c r="C15" s="5"/>
      <c r="D15" s="5"/>
      <c r="E15" s="5"/>
      <c r="F15" s="5"/>
      <c r="G15" s="5"/>
      <c r="H15" s="17">
        <v>561.34799999999996</v>
      </c>
      <c r="I15" s="37">
        <v>558.73199999999997</v>
      </c>
      <c r="J15" s="38">
        <f>IF(ISERROR($H15/I15),"-",$H15/I15-1)</f>
        <v>4.6820300251282365E-3</v>
      </c>
    </row>
    <row r="16" spans="2:10" x14ac:dyDescent="0.25">
      <c r="B16" s="1" t="s">
        <v>82</v>
      </c>
      <c r="H16" s="20">
        <v>53.722000000000001</v>
      </c>
      <c r="I16" s="25">
        <v>49.680999999999997</v>
      </c>
      <c r="J16" s="35">
        <f t="shared" ref="J16:J39" si="0">IF(ISERROR($H16/I16),"-",$H16/I16-1)</f>
        <v>8.1338942452849228E-2</v>
      </c>
    </row>
    <row r="17" spans="2:11" x14ac:dyDescent="0.25">
      <c r="B17" s="1" t="s">
        <v>83</v>
      </c>
      <c r="H17" s="20">
        <v>21.056999999999999</v>
      </c>
      <c r="I17" s="25">
        <v>17.555</v>
      </c>
      <c r="J17" s="35">
        <f t="shared" si="0"/>
        <v>0.19948732554827675</v>
      </c>
    </row>
    <row r="18" spans="2:11" x14ac:dyDescent="0.25">
      <c r="B18" s="5" t="s">
        <v>84</v>
      </c>
      <c r="C18" s="5"/>
      <c r="D18" s="5"/>
      <c r="E18" s="5"/>
      <c r="F18" s="5"/>
      <c r="G18" s="5"/>
      <c r="H18" s="17">
        <v>385.51</v>
      </c>
      <c r="I18" s="37">
        <v>379.56200000000001</v>
      </c>
      <c r="J18" s="38">
        <f t="shared" si="0"/>
        <v>1.5670694115849315E-2</v>
      </c>
    </row>
    <row r="19" spans="2:11" x14ac:dyDescent="0.25">
      <c r="B19" s="1" t="s">
        <v>85</v>
      </c>
      <c r="H19" s="20">
        <v>57.401000000000003</v>
      </c>
      <c r="I19" s="25">
        <v>273.65300000000002</v>
      </c>
      <c r="J19" s="35">
        <f t="shared" si="0"/>
        <v>-0.79024165640427846</v>
      </c>
    </row>
    <row r="20" spans="2:11" x14ac:dyDescent="0.25">
      <c r="B20" s="1" t="s">
        <v>86</v>
      </c>
      <c r="H20" s="20">
        <v>1.167</v>
      </c>
      <c r="I20" s="25">
        <v>2.5379999999999998</v>
      </c>
      <c r="J20" s="35">
        <f t="shared" si="0"/>
        <v>-0.54018912529550822</v>
      </c>
    </row>
    <row r="21" spans="2:11" x14ac:dyDescent="0.25">
      <c r="B21" s="1" t="s">
        <v>101</v>
      </c>
      <c r="H21" s="20">
        <v>60.075000000000003</v>
      </c>
      <c r="I21" s="25">
        <v>49.976999999999997</v>
      </c>
      <c r="J21" s="35">
        <f t="shared" si="0"/>
        <v>0.20205294435440324</v>
      </c>
    </row>
    <row r="22" spans="2:11" ht="17.25" x14ac:dyDescent="0.3">
      <c r="B22" s="6" t="s">
        <v>87</v>
      </c>
      <c r="C22" s="6"/>
      <c r="D22" s="6"/>
      <c r="E22" s="6"/>
      <c r="F22" s="6"/>
      <c r="G22" s="6"/>
      <c r="H22" s="18">
        <v>1140.28</v>
      </c>
      <c r="I22" s="27">
        <v>1331.6980000000001</v>
      </c>
      <c r="J22" s="39">
        <f t="shared" si="0"/>
        <v>-0.14373979686084992</v>
      </c>
      <c r="K22" s="12"/>
    </row>
    <row r="23" spans="2:11" x14ac:dyDescent="0.25">
      <c r="B23" s="19" t="s">
        <v>88</v>
      </c>
      <c r="C23" s="19"/>
      <c r="D23" s="19"/>
      <c r="E23" s="19"/>
      <c r="F23" s="19"/>
      <c r="G23" s="19"/>
      <c r="H23" s="20">
        <v>595.21199999999999</v>
      </c>
      <c r="I23" s="25">
        <v>626.596</v>
      </c>
      <c r="J23" s="35">
        <f t="shared" si="0"/>
        <v>-5.0086499115857719E-2</v>
      </c>
    </row>
    <row r="24" spans="2:11" s="21" customFormat="1" x14ac:dyDescent="0.25">
      <c r="B24" s="21" t="s">
        <v>89</v>
      </c>
      <c r="H24" s="22">
        <v>419.61599999999999</v>
      </c>
      <c r="I24" s="23">
        <v>434.39299999999997</v>
      </c>
      <c r="J24" s="35">
        <f t="shared" si="0"/>
        <v>-3.4017583156266351E-2</v>
      </c>
    </row>
    <row r="25" spans="2:11" s="21" customFormat="1" x14ac:dyDescent="0.25">
      <c r="B25" s="21" t="s">
        <v>90</v>
      </c>
      <c r="H25" s="22">
        <v>175.596</v>
      </c>
      <c r="I25" s="23">
        <v>192.203</v>
      </c>
      <c r="J25" s="35">
        <f t="shared" si="0"/>
        <v>-8.6403438031664392E-2</v>
      </c>
    </row>
    <row r="26" spans="2:11" x14ac:dyDescent="0.25">
      <c r="B26" s="1" t="s">
        <v>91</v>
      </c>
      <c r="H26" s="20">
        <v>55.234000000000002</v>
      </c>
      <c r="I26" s="25">
        <v>54.997</v>
      </c>
      <c r="J26" s="35">
        <f t="shared" si="0"/>
        <v>4.3093259632343006E-3</v>
      </c>
    </row>
    <row r="27" spans="2:11" ht="17.25" x14ac:dyDescent="0.3">
      <c r="B27" s="6" t="s">
        <v>92</v>
      </c>
      <c r="C27" s="6"/>
      <c r="D27" s="6"/>
      <c r="E27" s="6"/>
      <c r="F27" s="6"/>
      <c r="G27" s="6"/>
      <c r="H27" s="18">
        <v>489.834</v>
      </c>
      <c r="I27" s="27">
        <v>650.10500000000013</v>
      </c>
      <c r="J27" s="39">
        <f t="shared" si="0"/>
        <v>-0.24653094500119221</v>
      </c>
    </row>
    <row r="28" spans="2:11" x14ac:dyDescent="0.25">
      <c r="B28" s="1" t="s">
        <v>93</v>
      </c>
      <c r="H28" s="20">
        <v>28.004999999999999</v>
      </c>
      <c r="I28" s="25">
        <v>138.24799999999999</v>
      </c>
      <c r="J28" s="35">
        <f t="shared" si="0"/>
        <v>-0.79742925756611305</v>
      </c>
    </row>
    <row r="29" spans="2:11" x14ac:dyDescent="0.25">
      <c r="B29" s="1" t="s">
        <v>94</v>
      </c>
      <c r="H29" s="20">
        <v>16.927</v>
      </c>
      <c r="I29" s="25">
        <v>86.262</v>
      </c>
      <c r="J29" s="35">
        <f t="shared" si="0"/>
        <v>-0.80377222879135657</v>
      </c>
    </row>
    <row r="30" spans="2:11" s="21" customFormat="1" x14ac:dyDescent="0.25">
      <c r="B30" s="21" t="s">
        <v>142</v>
      </c>
      <c r="H30" s="22">
        <v>17.001999999999999</v>
      </c>
      <c r="I30" s="23">
        <v>28.411999999999999</v>
      </c>
      <c r="J30" s="35">
        <f t="shared" si="0"/>
        <v>-0.40159087709418562</v>
      </c>
    </row>
    <row r="31" spans="2:11" s="21" customFormat="1" x14ac:dyDescent="0.25">
      <c r="B31" s="21" t="s">
        <v>102</v>
      </c>
      <c r="H31" s="22">
        <v>-7.4999999999999997E-2</v>
      </c>
      <c r="I31" s="23">
        <v>57.85</v>
      </c>
      <c r="J31" s="35">
        <f t="shared" si="0"/>
        <v>-1.0012964563526361</v>
      </c>
    </row>
    <row r="32" spans="2:11" x14ac:dyDescent="0.25">
      <c r="B32" s="1" t="s">
        <v>95</v>
      </c>
      <c r="H32" s="20">
        <v>-0.14599999999999999</v>
      </c>
      <c r="I32" s="25">
        <v>4.1230000000000002</v>
      </c>
      <c r="J32" s="35">
        <f t="shared" si="0"/>
        <v>-1.0354111084162019</v>
      </c>
    </row>
    <row r="33" spans="2:10" x14ac:dyDescent="0.25">
      <c r="B33" s="1" t="s">
        <v>96</v>
      </c>
      <c r="H33" s="20">
        <v>17.855</v>
      </c>
      <c r="I33" s="25">
        <v>44.564999999999998</v>
      </c>
      <c r="J33" s="35">
        <f t="shared" si="0"/>
        <v>-0.59934926511836639</v>
      </c>
    </row>
    <row r="34" spans="2:10" x14ac:dyDescent="0.25">
      <c r="B34" s="1" t="s">
        <v>103</v>
      </c>
      <c r="H34" s="20">
        <v>22.556000000000001</v>
      </c>
      <c r="I34" s="25">
        <v>36.704000000000001</v>
      </c>
      <c r="J34" s="35">
        <f t="shared" si="0"/>
        <v>-0.38546207497820395</v>
      </c>
    </row>
    <row r="35" spans="2:10" x14ac:dyDescent="0.25">
      <c r="B35" s="1" t="s">
        <v>104</v>
      </c>
      <c r="H35" s="20">
        <v>-43.273000000000003</v>
      </c>
      <c r="I35" s="25">
        <v>-131.74199999999999</v>
      </c>
      <c r="J35" s="35">
        <f t="shared" si="0"/>
        <v>-0.67153223725159772</v>
      </c>
    </row>
    <row r="36" spans="2:10" ht="17.25" x14ac:dyDescent="0.3">
      <c r="B36" s="6" t="s">
        <v>97</v>
      </c>
      <c r="C36" s="6"/>
      <c r="D36" s="6"/>
      <c r="E36" s="6"/>
      <c r="F36" s="6"/>
      <c r="G36" s="6"/>
      <c r="H36" s="18">
        <v>406.47599999999994</v>
      </c>
      <c r="I36" s="27">
        <v>281.86900000000014</v>
      </c>
      <c r="J36" s="39">
        <f t="shared" si="0"/>
        <v>0.44207415501527203</v>
      </c>
    </row>
    <row r="37" spans="2:10" x14ac:dyDescent="0.25">
      <c r="B37" s="1" t="s">
        <v>105</v>
      </c>
      <c r="H37" s="20">
        <v>73.087000000000003</v>
      </c>
      <c r="I37" s="25">
        <v>-21.361999999999998</v>
      </c>
      <c r="J37" s="35" t="s">
        <v>7</v>
      </c>
    </row>
    <row r="38" spans="2:10" x14ac:dyDescent="0.25">
      <c r="B38" s="5" t="s">
        <v>98</v>
      </c>
      <c r="C38" s="5"/>
      <c r="D38" s="5"/>
      <c r="E38" s="5"/>
      <c r="F38" s="5"/>
      <c r="G38" s="5"/>
      <c r="H38" s="17">
        <v>333.38899999999995</v>
      </c>
      <c r="I38" s="37">
        <v>303.23100000000017</v>
      </c>
      <c r="J38" s="38">
        <f t="shared" si="0"/>
        <v>9.9455530602081454E-2</v>
      </c>
    </row>
    <row r="39" spans="2:10" x14ac:dyDescent="0.25">
      <c r="B39" s="1" t="s">
        <v>99</v>
      </c>
      <c r="H39" s="10">
        <v>1.1120000000000001</v>
      </c>
      <c r="I39" s="11">
        <v>1.2769999999999999</v>
      </c>
      <c r="J39" s="35">
        <f t="shared" si="0"/>
        <v>-0.12920908379013296</v>
      </c>
    </row>
    <row r="40" spans="2:10" s="24" customFormat="1" ht="17.25" x14ac:dyDescent="0.3">
      <c r="B40" s="6" t="s">
        <v>100</v>
      </c>
      <c r="C40" s="6"/>
      <c r="D40" s="6"/>
      <c r="E40" s="6"/>
      <c r="F40" s="6"/>
      <c r="G40" s="6"/>
      <c r="H40" s="18">
        <v>332.27699999999993</v>
      </c>
      <c r="I40" s="27">
        <v>301.95400000000018</v>
      </c>
      <c r="J40" s="39">
        <f>IF(ISERROR($H40/I40),"-",$H40/I40-1)</f>
        <v>0.10042258092292111</v>
      </c>
    </row>
    <row r="41" spans="2:10" x14ac:dyDescent="0.25">
      <c r="I41" s="36"/>
    </row>
    <row r="42" spans="2:10" x14ac:dyDescent="0.25">
      <c r="I42" s="11"/>
    </row>
    <row r="43" spans="2:10" x14ac:dyDescent="0.25">
      <c r="I43" s="11"/>
    </row>
    <row r="44" spans="2:10" x14ac:dyDescent="0.25">
      <c r="H44" s="12"/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52</v>
      </c>
    </row>
    <row r="10" spans="2:11" x14ac:dyDescent="0.25">
      <c r="B10" s="74" t="s">
        <v>50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tr">
        <f>+'KF-B'!E14</f>
        <v>4T18</v>
      </c>
      <c r="G14" s="9" t="str">
        <f>+'KF-B'!F14</f>
        <v>4T17</v>
      </c>
      <c r="H14" s="9" t="s">
        <v>0</v>
      </c>
      <c r="I14" s="9" t="str">
        <f>+'KF-B'!F36</f>
        <v>3T18</v>
      </c>
      <c r="J14" s="9" t="s">
        <v>0</v>
      </c>
    </row>
    <row r="15" spans="2:11" s="19" customFormat="1" x14ac:dyDescent="0.25">
      <c r="B15" s="19" t="s">
        <v>21</v>
      </c>
      <c r="F15" s="20">
        <v>5748.0429999999997</v>
      </c>
      <c r="G15" s="25">
        <v>4407.6379999999999</v>
      </c>
      <c r="H15" s="35">
        <f>IF(ISERROR($F15/G15),"-",$F15/G15-1)</f>
        <v>0.30410959339219779</v>
      </c>
      <c r="I15" s="25">
        <v>4388.9610000000002</v>
      </c>
      <c r="J15" s="35">
        <f>IF(ISERROR($F15/I15),"-",$F15/I15-1)</f>
        <v>0.3096591653468781</v>
      </c>
      <c r="K15" s="25"/>
    </row>
    <row r="16" spans="2:11" s="19" customFormat="1" x14ac:dyDescent="0.25">
      <c r="B16" s="19" t="s">
        <v>134</v>
      </c>
      <c r="F16" s="20">
        <v>73.867999999999995</v>
      </c>
      <c r="G16" s="25">
        <v>83.77</v>
      </c>
      <c r="H16" s="35">
        <f t="shared" ref="H16:H57" si="0">IF(ISERROR($F16/G16),"-",$F16/G16-1)</f>
        <v>-0.11820460785484066</v>
      </c>
      <c r="I16" s="25">
        <v>76.067999999999998</v>
      </c>
      <c r="J16" s="35">
        <f t="shared" ref="J16:J57" si="1">IF(ISERROR($F16/I16),"-",$F16/I16-1)</f>
        <v>-2.8921491297260404E-2</v>
      </c>
      <c r="K16" s="25"/>
    </row>
    <row r="17" spans="2:11" s="21" customFormat="1" x14ac:dyDescent="0.25">
      <c r="B17" s="21" t="s">
        <v>18</v>
      </c>
      <c r="F17" s="22">
        <v>73.867999999999995</v>
      </c>
      <c r="G17" s="23">
        <v>83.77</v>
      </c>
      <c r="H17" s="41">
        <f t="shared" si="0"/>
        <v>-0.11820460785484066</v>
      </c>
      <c r="I17" s="23">
        <v>76.067999999999998</v>
      </c>
      <c r="J17" s="41">
        <f t="shared" si="1"/>
        <v>-2.8921491297260404E-2</v>
      </c>
      <c r="K17" s="23"/>
    </row>
    <row r="18" spans="2:11" s="21" customFormat="1" x14ac:dyDescent="0.25">
      <c r="B18" s="21" t="s">
        <v>108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17</v>
      </c>
      <c r="F19" s="22">
        <v>0</v>
      </c>
      <c r="G19" s="23">
        <v>0</v>
      </c>
      <c r="H19" s="41" t="str">
        <f t="shared" si="0"/>
        <v>-</v>
      </c>
      <c r="I19" s="23">
        <v>0</v>
      </c>
      <c r="J19" s="41" t="str">
        <f t="shared" si="1"/>
        <v>-</v>
      </c>
      <c r="K19" s="23"/>
    </row>
    <row r="20" spans="2:11" s="19" customFormat="1" x14ac:dyDescent="0.25">
      <c r="B20" s="19" t="s">
        <v>107</v>
      </c>
      <c r="F20" s="20">
        <v>83.335999999999999</v>
      </c>
      <c r="G20" s="25">
        <v>35.238999999999997</v>
      </c>
      <c r="H20" s="35">
        <f t="shared" si="0"/>
        <v>1.3648798206532535</v>
      </c>
      <c r="I20" s="25">
        <v>278.64499999999998</v>
      </c>
      <c r="J20" s="35">
        <f t="shared" si="1"/>
        <v>-0.7009241149132408</v>
      </c>
      <c r="K20" s="25"/>
    </row>
    <row r="21" spans="2:11" s="19" customFormat="1" x14ac:dyDescent="0.25">
      <c r="B21" s="21" t="s">
        <v>108</v>
      </c>
      <c r="C21" s="21"/>
      <c r="D21" s="21"/>
      <c r="E21" s="21"/>
      <c r="F21" s="22">
        <v>48.570999999999998</v>
      </c>
      <c r="G21" s="23">
        <v>6.1029999999999998</v>
      </c>
      <c r="H21" s="41">
        <f t="shared" si="0"/>
        <v>6.9585449778797317</v>
      </c>
      <c r="I21" s="23">
        <v>242.054</v>
      </c>
      <c r="J21" s="41">
        <f t="shared" si="1"/>
        <v>-0.79933816421129167</v>
      </c>
      <c r="K21" s="23"/>
    </row>
    <row r="22" spans="2:11" s="19" customFormat="1" x14ac:dyDescent="0.25">
      <c r="B22" s="21" t="s">
        <v>17</v>
      </c>
      <c r="C22" s="21"/>
      <c r="D22" s="21"/>
      <c r="E22" s="21"/>
      <c r="F22" s="22">
        <v>34.765000000000001</v>
      </c>
      <c r="G22" s="23">
        <v>29.135999999999999</v>
      </c>
      <c r="H22" s="41">
        <f t="shared" si="0"/>
        <v>0.19319741900054921</v>
      </c>
      <c r="I22" s="23">
        <v>36.591000000000001</v>
      </c>
      <c r="J22" s="41">
        <f t="shared" si="1"/>
        <v>-4.9902981607499175E-2</v>
      </c>
      <c r="K22" s="23"/>
    </row>
    <row r="23" spans="2:11" s="19" customFormat="1" x14ac:dyDescent="0.25">
      <c r="B23" s="19" t="s">
        <v>141</v>
      </c>
      <c r="F23" s="20">
        <v>5000.4290000000001</v>
      </c>
      <c r="G23" s="25">
        <v>4896.5590000000002</v>
      </c>
      <c r="H23" s="35">
        <f t="shared" si="0"/>
        <v>2.1212855803432573E-2</v>
      </c>
      <c r="I23" s="25">
        <v>4867.1220000000003</v>
      </c>
      <c r="J23" s="35">
        <f t="shared" si="1"/>
        <v>2.7389286728378703E-2</v>
      </c>
      <c r="K23" s="25"/>
    </row>
    <row r="24" spans="2:11" s="21" customFormat="1" x14ac:dyDescent="0.25">
      <c r="B24" s="21" t="s">
        <v>108</v>
      </c>
      <c r="F24" s="22">
        <v>1234.596</v>
      </c>
      <c r="G24" s="23">
        <v>1372.566</v>
      </c>
      <c r="H24" s="35">
        <f t="shared" si="0"/>
        <v>-0.10051975642701338</v>
      </c>
      <c r="I24" s="23">
        <v>1128.1210000000001</v>
      </c>
      <c r="J24" s="35">
        <f t="shared" si="1"/>
        <v>9.4382606121151902E-2</v>
      </c>
      <c r="K24" s="23"/>
    </row>
    <row r="25" spans="2:11" s="21" customFormat="1" x14ac:dyDescent="0.25">
      <c r="B25" s="21" t="s">
        <v>17</v>
      </c>
      <c r="F25" s="22">
        <v>3765.8330000000001</v>
      </c>
      <c r="G25" s="23">
        <v>3523.9929999999999</v>
      </c>
      <c r="H25" s="35">
        <f t="shared" si="0"/>
        <v>6.8626697045085061E-2</v>
      </c>
      <c r="I25" s="23">
        <v>3739.0010000000002</v>
      </c>
      <c r="J25" s="35">
        <f t="shared" si="1"/>
        <v>7.1762484150177386E-3</v>
      </c>
      <c r="K25" s="23"/>
    </row>
    <row r="26" spans="2:11" s="19" customFormat="1" x14ac:dyDescent="0.25">
      <c r="B26" s="19" t="s">
        <v>117</v>
      </c>
      <c r="F26" s="20">
        <v>41820.850999999995</v>
      </c>
      <c r="G26" s="25">
        <v>42559.033000000003</v>
      </c>
      <c r="H26" s="35">
        <f t="shared" si="0"/>
        <v>-1.7344895970733409E-2</v>
      </c>
      <c r="I26" s="25">
        <v>42728.894</v>
      </c>
      <c r="J26" s="35">
        <f t="shared" si="1"/>
        <v>-2.1251263840341927E-2</v>
      </c>
      <c r="K26" s="25"/>
    </row>
    <row r="27" spans="2:11" s="19" customFormat="1" x14ac:dyDescent="0.25">
      <c r="B27" s="21" t="s">
        <v>118</v>
      </c>
      <c r="C27" s="21"/>
      <c r="D27" s="21"/>
      <c r="E27" s="21"/>
      <c r="F27" s="22">
        <v>0</v>
      </c>
      <c r="G27" s="23">
        <v>0</v>
      </c>
      <c r="H27" s="35" t="str">
        <f t="shared" si="0"/>
        <v>-</v>
      </c>
      <c r="I27" s="23">
        <v>0</v>
      </c>
      <c r="J27" s="41" t="str">
        <f t="shared" si="1"/>
        <v>-</v>
      </c>
      <c r="K27" s="23"/>
    </row>
    <row r="28" spans="2:11" s="19" customFormat="1" x14ac:dyDescent="0.25">
      <c r="B28" s="21" t="s">
        <v>119</v>
      </c>
      <c r="C28" s="21"/>
      <c r="D28" s="21"/>
      <c r="E28" s="21"/>
      <c r="F28" s="22">
        <v>581.36699999999996</v>
      </c>
      <c r="G28" s="23">
        <v>552.66</v>
      </c>
      <c r="H28" s="41">
        <f t="shared" si="0"/>
        <v>5.1943328628813346E-2</v>
      </c>
      <c r="I28" s="23">
        <v>521.01199999999994</v>
      </c>
      <c r="J28" s="41">
        <f t="shared" si="1"/>
        <v>0.11584186160779408</v>
      </c>
      <c r="K28" s="23"/>
    </row>
    <row r="29" spans="2:11" s="19" customFormat="1" x14ac:dyDescent="0.25">
      <c r="B29" s="21" t="s">
        <v>42</v>
      </c>
      <c r="C29" s="21"/>
      <c r="D29" s="21"/>
      <c r="E29" s="21"/>
      <c r="F29" s="22">
        <v>41239.483999999997</v>
      </c>
      <c r="G29" s="23">
        <v>42006.373</v>
      </c>
      <c r="H29" s="41">
        <f t="shared" si="0"/>
        <v>-1.8256491699485733E-2</v>
      </c>
      <c r="I29" s="23">
        <v>42207.881999999998</v>
      </c>
      <c r="J29" s="41">
        <f t="shared" si="1"/>
        <v>-2.2943534574892954E-2</v>
      </c>
      <c r="K29" s="25"/>
    </row>
    <row r="30" spans="2:11" s="19" customFormat="1" x14ac:dyDescent="0.25">
      <c r="B30" s="19" t="s">
        <v>120</v>
      </c>
      <c r="F30" s="20">
        <v>735.49900000000002</v>
      </c>
      <c r="G30" s="25">
        <v>248.761</v>
      </c>
      <c r="H30" s="35">
        <f t="shared" si="0"/>
        <v>1.9566491532032755</v>
      </c>
      <c r="I30" s="25">
        <v>706.86699999999996</v>
      </c>
      <c r="J30" s="35">
        <f t="shared" si="1"/>
        <v>4.0505498205461565E-2</v>
      </c>
      <c r="K30" s="25"/>
    </row>
    <row r="31" spans="2:11" s="19" customFormat="1" x14ac:dyDescent="0.25">
      <c r="B31" s="19" t="s">
        <v>109</v>
      </c>
      <c r="F31" s="20">
        <v>864.51700000000005</v>
      </c>
      <c r="G31" s="25">
        <v>887.40800000000002</v>
      </c>
      <c r="H31" s="35">
        <f t="shared" si="0"/>
        <v>-2.5795350053188559E-2</v>
      </c>
      <c r="I31" s="25">
        <v>886.23199999999997</v>
      </c>
      <c r="J31" s="35">
        <f t="shared" si="1"/>
        <v>-2.4502613311187083E-2</v>
      </c>
      <c r="K31" s="25"/>
    </row>
    <row r="32" spans="2:11" s="19" customFormat="1" x14ac:dyDescent="0.25">
      <c r="B32" s="19" t="s">
        <v>18</v>
      </c>
      <c r="F32" s="20">
        <v>124.10599999999999</v>
      </c>
      <c r="G32" s="25">
        <v>174.07900000000001</v>
      </c>
      <c r="H32" s="35">
        <f t="shared" si="0"/>
        <v>-0.28707081267700307</v>
      </c>
      <c r="I32" s="25">
        <v>138.154</v>
      </c>
      <c r="J32" s="35">
        <f t="shared" si="1"/>
        <v>-0.10168362841466771</v>
      </c>
      <c r="K32" s="25"/>
    </row>
    <row r="33" spans="2:11" s="19" customFormat="1" x14ac:dyDescent="0.25">
      <c r="B33" s="19" t="s">
        <v>20</v>
      </c>
      <c r="F33" s="20">
        <v>408.74799999999999</v>
      </c>
      <c r="G33" s="25">
        <v>514.52200000000005</v>
      </c>
      <c r="H33" s="35">
        <f t="shared" si="0"/>
        <v>-0.20557721535716655</v>
      </c>
      <c r="I33" s="25">
        <v>502.22500000000002</v>
      </c>
      <c r="J33" s="35">
        <f t="shared" si="1"/>
        <v>-0.18612574045497543</v>
      </c>
      <c r="K33" s="25"/>
    </row>
    <row r="34" spans="2:11" s="19" customFormat="1" x14ac:dyDescent="0.25">
      <c r="B34" s="19" t="s">
        <v>110</v>
      </c>
      <c r="F34" s="20">
        <v>44.301000000000002</v>
      </c>
      <c r="G34" s="25">
        <v>48.634999999999998</v>
      </c>
      <c r="H34" s="35">
        <f t="shared" si="0"/>
        <v>-8.9112778862958653E-2</v>
      </c>
      <c r="I34" s="25">
        <v>50.283999999999999</v>
      </c>
      <c r="J34" s="35">
        <f t="shared" si="1"/>
        <v>-0.11898416991488336</v>
      </c>
      <c r="K34" s="25"/>
    </row>
    <row r="35" spans="2:11" s="19" customFormat="1" x14ac:dyDescent="0.25">
      <c r="B35" s="19" t="s">
        <v>121</v>
      </c>
      <c r="F35" s="20">
        <v>979.83299999999997</v>
      </c>
      <c r="G35" s="25">
        <v>1015.2859999999999</v>
      </c>
      <c r="H35" s="35">
        <f t="shared" si="0"/>
        <v>-3.4919224730765475E-2</v>
      </c>
      <c r="I35" s="25">
        <v>993.28399999999999</v>
      </c>
      <c r="J35" s="35">
        <f t="shared" si="1"/>
        <v>-1.3541947720893566E-2</v>
      </c>
      <c r="K35" s="25"/>
    </row>
    <row r="36" spans="2:11" s="19" customFormat="1" x14ac:dyDescent="0.25">
      <c r="B36" s="19" t="s">
        <v>67</v>
      </c>
      <c r="F36" s="20">
        <v>361.50200000000001</v>
      </c>
      <c r="G36" s="25">
        <v>357.15800000000002</v>
      </c>
      <c r="H36" s="35">
        <f t="shared" si="0"/>
        <v>1.2162684302185589E-2</v>
      </c>
      <c r="I36" s="25">
        <v>354.97399999999999</v>
      </c>
      <c r="J36" s="35">
        <f t="shared" si="1"/>
        <v>1.8390079273411741E-2</v>
      </c>
      <c r="K36" s="25"/>
    </row>
    <row r="37" spans="2:11" s="19" customFormat="1" x14ac:dyDescent="0.25">
      <c r="B37" s="19" t="s">
        <v>111</v>
      </c>
      <c r="F37" s="20">
        <v>1922.5940000000001</v>
      </c>
      <c r="G37" s="25">
        <v>1960.893</v>
      </c>
      <c r="H37" s="35">
        <f t="shared" si="0"/>
        <v>-1.9531407374089205E-2</v>
      </c>
      <c r="I37" s="25">
        <v>1933.8</v>
      </c>
      <c r="J37" s="35">
        <f t="shared" si="1"/>
        <v>-5.7948081497568582E-3</v>
      </c>
      <c r="K37" s="25"/>
    </row>
    <row r="38" spans="2:11" s="6" customFormat="1" ht="17.25" x14ac:dyDescent="0.3">
      <c r="B38" s="19" t="s">
        <v>112</v>
      </c>
      <c r="C38" s="19"/>
      <c r="D38" s="19"/>
      <c r="E38" s="19"/>
      <c r="F38" s="20">
        <v>210.822</v>
      </c>
      <c r="G38" s="25">
        <v>252.76</v>
      </c>
      <c r="H38" s="35">
        <f t="shared" si="0"/>
        <v>-0.16592024054438992</v>
      </c>
      <c r="I38" s="25">
        <v>235.47</v>
      </c>
      <c r="J38" s="35">
        <f t="shared" si="1"/>
        <v>-0.10467575487323222</v>
      </c>
      <c r="K38" s="40"/>
    </row>
    <row r="39" spans="2:11" s="19" customFormat="1" ht="17.25" x14ac:dyDescent="0.3">
      <c r="B39" s="6" t="s">
        <v>122</v>
      </c>
      <c r="C39" s="6"/>
      <c r="D39" s="6"/>
      <c r="E39" s="6"/>
      <c r="F39" s="18">
        <v>58378.448999999993</v>
      </c>
      <c r="G39" s="40">
        <v>57441.741000000002</v>
      </c>
      <c r="H39" s="39">
        <f t="shared" si="0"/>
        <v>1.6307096262976994E-2</v>
      </c>
      <c r="I39" s="40">
        <v>58140.98000000001</v>
      </c>
      <c r="J39" s="39">
        <f t="shared" si="1"/>
        <v>4.0843652790163443E-3</v>
      </c>
      <c r="K39" s="25"/>
    </row>
    <row r="40" spans="2:11" s="19" customFormat="1" x14ac:dyDescent="0.25">
      <c r="B40" s="19" t="s">
        <v>123</v>
      </c>
      <c r="F40" s="20">
        <v>75.781999999999996</v>
      </c>
      <c r="G40" s="25">
        <v>83.364000000000004</v>
      </c>
      <c r="H40" s="35">
        <f t="shared" si="0"/>
        <v>-9.0950530204884639E-2</v>
      </c>
      <c r="I40" s="25">
        <v>76.754000000000005</v>
      </c>
      <c r="J40" s="35">
        <f t="shared" si="1"/>
        <v>-1.266383510957092E-2</v>
      </c>
      <c r="K40" s="25"/>
    </row>
    <row r="41" spans="2:11" s="21" customFormat="1" x14ac:dyDescent="0.25">
      <c r="B41" s="19" t="s">
        <v>113</v>
      </c>
      <c r="C41" s="19"/>
      <c r="D41" s="19"/>
      <c r="E41" s="19"/>
      <c r="F41" s="20">
        <v>51018.167999999998</v>
      </c>
      <c r="G41" s="25">
        <v>50063.009000000005</v>
      </c>
      <c r="H41" s="35">
        <f t="shared" si="0"/>
        <v>1.9079136853320078E-2</v>
      </c>
      <c r="I41" s="25">
        <v>50732.22</v>
      </c>
      <c r="J41" s="35">
        <f t="shared" si="1"/>
        <v>5.6364180396599739E-3</v>
      </c>
      <c r="K41" s="23"/>
    </row>
    <row r="42" spans="2:11" s="21" customFormat="1" x14ac:dyDescent="0.25">
      <c r="B42" s="21" t="s">
        <v>114</v>
      </c>
      <c r="F42" s="22">
        <v>3963.915</v>
      </c>
      <c r="G42" s="23">
        <v>3980.1550000000002</v>
      </c>
      <c r="H42" s="35">
        <f t="shared" si="0"/>
        <v>-4.0802431061102151E-3</v>
      </c>
      <c r="I42" s="23">
        <v>3968.0030000000002</v>
      </c>
      <c r="J42" s="35">
        <f t="shared" si="1"/>
        <v>-1.0302411565717984E-3</v>
      </c>
      <c r="K42" s="23"/>
    </row>
    <row r="43" spans="2:11" s="21" customFormat="1" x14ac:dyDescent="0.25">
      <c r="B43" s="21" t="s">
        <v>115</v>
      </c>
      <c r="F43" s="22">
        <v>390.58199999999999</v>
      </c>
      <c r="G43" s="23">
        <v>479.25700000000001</v>
      </c>
      <c r="H43" s="35">
        <f t="shared" si="0"/>
        <v>-0.18502598814414817</v>
      </c>
      <c r="I43" s="23">
        <v>511.59100000000001</v>
      </c>
      <c r="J43" s="35">
        <f t="shared" si="1"/>
        <v>-0.23653465365887982</v>
      </c>
      <c r="K43" s="23"/>
    </row>
    <row r="44" spans="2:11" s="21" customFormat="1" x14ac:dyDescent="0.25">
      <c r="B44" s="21" t="s">
        <v>23</v>
      </c>
      <c r="F44" s="22">
        <v>43232.59</v>
      </c>
      <c r="G44" s="23">
        <v>41812.552000000003</v>
      </c>
      <c r="H44" s="35">
        <f t="shared" si="0"/>
        <v>3.3962002606298558E-2</v>
      </c>
      <c r="I44" s="23">
        <v>42544.569000000003</v>
      </c>
      <c r="J44" s="35">
        <f t="shared" si="1"/>
        <v>1.617177036157047E-2</v>
      </c>
      <c r="K44" s="23"/>
    </row>
    <row r="45" spans="2:11" s="21" customFormat="1" x14ac:dyDescent="0.25">
      <c r="B45" s="21" t="s">
        <v>124</v>
      </c>
      <c r="F45" s="22">
        <v>2873.6529999999998</v>
      </c>
      <c r="G45" s="23">
        <v>3138.9430000000002</v>
      </c>
      <c r="H45" s="35">
        <f t="shared" si="0"/>
        <v>-8.451571118048351E-2</v>
      </c>
      <c r="I45" s="23">
        <v>3069.7220000000002</v>
      </c>
      <c r="J45" s="35">
        <f t="shared" si="1"/>
        <v>-6.3871907618996193E-2</v>
      </c>
      <c r="K45" s="23"/>
    </row>
    <row r="46" spans="2:11" x14ac:dyDescent="0.25">
      <c r="B46" s="21" t="s">
        <v>116</v>
      </c>
      <c r="C46" s="21"/>
      <c r="D46" s="21"/>
      <c r="E46" s="21"/>
      <c r="F46" s="22">
        <v>557.428</v>
      </c>
      <c r="G46" s="23">
        <v>652.10199999999998</v>
      </c>
      <c r="H46" s="35">
        <f t="shared" si="0"/>
        <v>-0.14518280882438639</v>
      </c>
      <c r="I46" s="23">
        <v>638.33500000000004</v>
      </c>
      <c r="J46" s="35">
        <f t="shared" si="1"/>
        <v>-0.12674692755371397</v>
      </c>
      <c r="K46" s="11"/>
    </row>
    <row r="47" spans="2:11" x14ac:dyDescent="0.25">
      <c r="B47" s="1" t="s">
        <v>18</v>
      </c>
      <c r="F47" s="22">
        <v>131.33699999999999</v>
      </c>
      <c r="G47" s="11">
        <v>148.846</v>
      </c>
      <c r="H47" s="35">
        <f t="shared" si="0"/>
        <v>-0.11763164613090049</v>
      </c>
      <c r="I47" s="11">
        <v>152.886</v>
      </c>
      <c r="J47" s="35">
        <f t="shared" si="1"/>
        <v>-0.14094815745064959</v>
      </c>
      <c r="K47" s="11"/>
    </row>
    <row r="48" spans="2:11" x14ac:dyDescent="0.25">
      <c r="B48" s="19" t="s">
        <v>125</v>
      </c>
      <c r="F48" s="22">
        <v>592.21699999999998</v>
      </c>
      <c r="G48" s="11">
        <v>626.85400000000004</v>
      </c>
      <c r="H48" s="35">
        <f t="shared" si="0"/>
        <v>-5.5255290705650828E-2</v>
      </c>
      <c r="I48" s="11">
        <v>599.75599999999997</v>
      </c>
      <c r="J48" s="35">
        <f t="shared" si="1"/>
        <v>-1.2570111845483845E-2</v>
      </c>
      <c r="K48" s="11"/>
    </row>
    <row r="49" spans="2:11" x14ac:dyDescent="0.25">
      <c r="B49" s="1" t="s">
        <v>106</v>
      </c>
      <c r="F49" s="22">
        <v>500.52</v>
      </c>
      <c r="G49" s="11">
        <v>566.24</v>
      </c>
      <c r="H49" s="35">
        <f t="shared" si="0"/>
        <v>-0.11606385984741452</v>
      </c>
      <c r="I49" s="11">
        <v>518.79899999999998</v>
      </c>
      <c r="J49" s="35">
        <f t="shared" si="1"/>
        <v>-3.5233298445062511E-2</v>
      </c>
      <c r="K49" s="11"/>
    </row>
    <row r="50" spans="2:11" x14ac:dyDescent="0.25">
      <c r="B50" s="19" t="s">
        <v>126</v>
      </c>
      <c r="F50" s="22">
        <v>285.05399999999997</v>
      </c>
      <c r="G50" s="11">
        <v>269.11</v>
      </c>
      <c r="H50" s="35">
        <f t="shared" si="0"/>
        <v>5.9247148006391193E-2</v>
      </c>
      <c r="I50" s="11">
        <v>263.34899999999999</v>
      </c>
      <c r="J50" s="35">
        <f t="shared" si="1"/>
        <v>8.2419147215292199E-2</v>
      </c>
      <c r="K50" s="11"/>
    </row>
    <row r="51" spans="2:11" s="6" customFormat="1" ht="17.25" x14ac:dyDescent="0.3">
      <c r="B51" s="19" t="s">
        <v>127</v>
      </c>
      <c r="C51" s="1"/>
      <c r="D51" s="1"/>
      <c r="E51" s="1"/>
      <c r="F51" s="22">
        <v>195.84299999999999</v>
      </c>
      <c r="G51" s="11">
        <v>214.983</v>
      </c>
      <c r="H51" s="35">
        <f t="shared" si="0"/>
        <v>-8.903029541870755E-2</v>
      </c>
      <c r="I51" s="11">
        <v>199.577</v>
      </c>
      <c r="J51" s="35">
        <f t="shared" si="1"/>
        <v>-1.8709570742119652E-2</v>
      </c>
      <c r="K51" s="40"/>
    </row>
    <row r="52" spans="2:11" ht="17.25" x14ac:dyDescent="0.3">
      <c r="B52" s="6" t="s">
        <v>128</v>
      </c>
      <c r="C52" s="6"/>
      <c r="D52" s="6"/>
      <c r="E52" s="6"/>
      <c r="F52" s="18">
        <f>+F40+F41+F47+F48+F49+F50+F51</f>
        <v>52798.920999999988</v>
      </c>
      <c r="G52" s="40">
        <f>+G40+G41+G47+G48+G49+G50+G51</f>
        <v>51972.406000000003</v>
      </c>
      <c r="H52" s="39">
        <f t="shared" si="0"/>
        <v>1.5902958196701178E-2</v>
      </c>
      <c r="I52" s="40">
        <f>+I40+I41+I47+I48+I49+I50+I51</f>
        <v>52543.341</v>
      </c>
      <c r="J52" s="39">
        <f t="shared" si="1"/>
        <v>4.8641748913527127E-3</v>
      </c>
      <c r="K52" s="25"/>
    </row>
    <row r="53" spans="2:11" x14ac:dyDescent="0.25">
      <c r="B53" s="19" t="s">
        <v>8</v>
      </c>
      <c r="C53" s="19"/>
      <c r="D53" s="19"/>
      <c r="E53" s="19"/>
      <c r="F53" s="20">
        <v>5256.69</v>
      </c>
      <c r="G53" s="25">
        <v>5031.6080000000002</v>
      </c>
      <c r="H53" s="35">
        <f t="shared" si="0"/>
        <v>4.4733611998390765E-2</v>
      </c>
      <c r="I53" s="25">
        <v>5305.6819999999998</v>
      </c>
      <c r="J53" s="35">
        <f t="shared" si="1"/>
        <v>-9.2338741748940745E-3</v>
      </c>
      <c r="K53" s="25"/>
    </row>
    <row r="54" spans="2:11" x14ac:dyDescent="0.25">
      <c r="B54" s="19" t="s">
        <v>143</v>
      </c>
      <c r="C54" s="19"/>
      <c r="D54" s="19"/>
      <c r="E54" s="19"/>
      <c r="F54" s="20">
        <v>311.85300000000001</v>
      </c>
      <c r="G54" s="25">
        <v>429.12099999999998</v>
      </c>
      <c r="H54" s="35">
        <f t="shared" si="0"/>
        <v>-0.27327490381500785</v>
      </c>
      <c r="I54" s="25">
        <v>280.90199999999999</v>
      </c>
      <c r="J54" s="35">
        <f t="shared" si="1"/>
        <v>0.11018433475019762</v>
      </c>
      <c r="K54" s="25"/>
    </row>
    <row r="55" spans="2:11" s="6" customFormat="1" ht="17.25" x14ac:dyDescent="0.3">
      <c r="B55" s="19" t="s">
        <v>65</v>
      </c>
      <c r="C55" s="19"/>
      <c r="D55" s="19"/>
      <c r="E55" s="19"/>
      <c r="F55" s="20">
        <v>10.984999999999999</v>
      </c>
      <c r="G55" s="25">
        <v>8.6059999999999999</v>
      </c>
      <c r="H55" s="35">
        <f t="shared" si="0"/>
        <v>0.27643504531722041</v>
      </c>
      <c r="I55" s="25">
        <v>11.055</v>
      </c>
      <c r="J55" s="35">
        <f t="shared" si="1"/>
        <v>-6.3319764812301838E-3</v>
      </c>
      <c r="K55" s="27"/>
    </row>
    <row r="56" spans="2:11" s="6" customFormat="1" ht="17.25" x14ac:dyDescent="0.3">
      <c r="B56" s="6" t="s">
        <v>129</v>
      </c>
      <c r="F56" s="18">
        <f>+SUM(F53:F55)</f>
        <v>5579.5279999999993</v>
      </c>
      <c r="G56" s="27">
        <f>+SUM(G53:G55)</f>
        <v>5469.335</v>
      </c>
      <c r="H56" s="39">
        <f t="shared" si="0"/>
        <v>2.0147421944349597E-2</v>
      </c>
      <c r="I56" s="27">
        <f>+SUM(I53:I55)</f>
        <v>5597.6390000000001</v>
      </c>
      <c r="J56" s="39">
        <f t="shared" si="1"/>
        <v>-3.2354712406428288E-3</v>
      </c>
      <c r="K56" s="27"/>
    </row>
    <row r="57" spans="2:11" ht="17.25" x14ac:dyDescent="0.3">
      <c r="B57" s="6" t="s">
        <v>130</v>
      </c>
      <c r="C57" s="6"/>
      <c r="D57" s="6"/>
      <c r="E57" s="6"/>
      <c r="F57" s="18">
        <f>+F52+F56</f>
        <v>58378.448999999986</v>
      </c>
      <c r="G57" s="27">
        <f>+G52+G56</f>
        <v>57441.741000000002</v>
      </c>
      <c r="H57" s="39">
        <f t="shared" si="0"/>
        <v>1.6307096262976772E-2</v>
      </c>
      <c r="I57" s="27">
        <f>+I52+I56</f>
        <v>58140.98</v>
      </c>
      <c r="J57" s="39">
        <f t="shared" si="1"/>
        <v>4.0843652790163443E-3</v>
      </c>
    </row>
    <row r="58" spans="2:11" x14ac:dyDescent="0.25">
      <c r="B58" s="19"/>
      <c r="G58" s="12"/>
      <c r="H58" s="26"/>
      <c r="I58" s="12"/>
      <c r="J58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6 H28:H51 H20:H2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53</v>
      </c>
    </row>
    <row r="12" spans="2:9" ht="17.25" x14ac:dyDescent="0.3">
      <c r="B12" s="6" t="s">
        <v>15</v>
      </c>
      <c r="G12" s="4"/>
    </row>
    <row r="13" spans="2:9" x14ac:dyDescent="0.25">
      <c r="B13" s="73" t="s">
        <v>50</v>
      </c>
      <c r="G13" s="4"/>
    </row>
    <row r="14" spans="2:9" x14ac:dyDescent="0.25">
      <c r="B14" s="7"/>
      <c r="C14" s="7"/>
      <c r="D14" s="7"/>
      <c r="E14" s="7"/>
      <c r="F14" s="8" t="str">
        <f>+'KF-B'!E14</f>
        <v>4T18</v>
      </c>
      <c r="G14" s="9" t="str">
        <f>+'KF-B'!F14</f>
        <v>4T17</v>
      </c>
      <c r="H14" s="9" t="s">
        <v>0</v>
      </c>
    </row>
    <row r="15" spans="2:9" x14ac:dyDescent="0.25">
      <c r="B15" s="1" t="s">
        <v>23</v>
      </c>
      <c r="F15" s="10">
        <v>43232.59</v>
      </c>
      <c r="G15" s="11">
        <v>41812.552000000003</v>
      </c>
      <c r="H15" s="35">
        <f>IF(ISERROR($F15/G15),"-",$F15/G15-1)</f>
        <v>3.3962002606298558E-2</v>
      </c>
      <c r="I15" s="12"/>
    </row>
    <row r="16" spans="2:9" s="5" customFormat="1" x14ac:dyDescent="0.25">
      <c r="B16" s="5" t="s">
        <v>44</v>
      </c>
      <c r="F16" s="17">
        <v>42103.80057195</v>
      </c>
      <c r="G16" s="37">
        <v>40126.572334540004</v>
      </c>
      <c r="H16" s="38">
        <f t="shared" ref="H16:H25" si="0">IF(ISERROR($F16/G16),"-",$F16/G16-1)</f>
        <v>4.9274785319952219E-2</v>
      </c>
    </row>
    <row r="17" spans="2:11" x14ac:dyDescent="0.25">
      <c r="B17" s="1" t="s">
        <v>56</v>
      </c>
      <c r="F17" s="10">
        <v>2436.4319999999998</v>
      </c>
      <c r="G17" s="11">
        <v>1882.0249999999999</v>
      </c>
      <c r="H17" s="35">
        <f t="shared" si="0"/>
        <v>0.29458004011636407</v>
      </c>
    </row>
    <row r="18" spans="2:11" x14ac:dyDescent="0.25">
      <c r="B18" s="1" t="s">
        <v>57</v>
      </c>
      <c r="F18" s="10">
        <v>39667.368571949999</v>
      </c>
      <c r="G18" s="11">
        <v>38244.547334540002</v>
      </c>
      <c r="H18" s="35">
        <f t="shared" si="0"/>
        <v>3.720324429425248E-2</v>
      </c>
    </row>
    <row r="19" spans="2:11" s="21" customFormat="1" x14ac:dyDescent="0.25">
      <c r="B19" s="21" t="s">
        <v>131</v>
      </c>
      <c r="F19" s="22">
        <v>29316.383999999998</v>
      </c>
      <c r="G19" s="23">
        <v>26449.767</v>
      </c>
      <c r="H19" s="41">
        <f t="shared" si="0"/>
        <v>0.10837966928026233</v>
      </c>
    </row>
    <row r="20" spans="2:11" s="21" customFormat="1" x14ac:dyDescent="0.25">
      <c r="B20" s="21" t="s">
        <v>132</v>
      </c>
      <c r="F20" s="22">
        <v>9292.11598495</v>
      </c>
      <c r="G20" s="23">
        <v>10668.679146949999</v>
      </c>
      <c r="H20" s="41">
        <f t="shared" si="0"/>
        <v>-0.12902845263591378</v>
      </c>
    </row>
    <row r="21" spans="2:11" s="21" customFormat="1" x14ac:dyDescent="0.25">
      <c r="B21" s="21" t="s">
        <v>133</v>
      </c>
      <c r="F21" s="22">
        <v>938.99599999999998</v>
      </c>
      <c r="G21" s="23">
        <v>1123.5409999999999</v>
      </c>
      <c r="H21" s="41">
        <f t="shared" si="0"/>
        <v>-0.16425301791389901</v>
      </c>
      <c r="K21" s="64"/>
    </row>
    <row r="22" spans="2:11" x14ac:dyDescent="0.25">
      <c r="B22" s="1" t="s">
        <v>10</v>
      </c>
      <c r="F22" s="10">
        <v>31632.461001968637</v>
      </c>
      <c r="G22" s="11">
        <v>28220.588</v>
      </c>
      <c r="H22" s="35">
        <f t="shared" si="0"/>
        <v>0.12090013864943705</v>
      </c>
    </row>
    <row r="23" spans="2:11" x14ac:dyDescent="0.25">
      <c r="B23" s="1" t="s">
        <v>11</v>
      </c>
      <c r="F23" s="10">
        <v>10351.466982981361</v>
      </c>
      <c r="G23" s="11">
        <v>11903.424146949998</v>
      </c>
      <c r="H23" s="35">
        <f t="shared" si="0"/>
        <v>-0.13037905268344929</v>
      </c>
    </row>
    <row r="24" spans="2:11" x14ac:dyDescent="0.25">
      <c r="B24" s="1" t="s">
        <v>24</v>
      </c>
      <c r="F24" s="10">
        <v>18939.867477520005</v>
      </c>
      <c r="G24" s="11">
        <v>19267.462245180002</v>
      </c>
      <c r="H24" s="35">
        <f t="shared" si="0"/>
        <v>-1.7002486549153595E-2</v>
      </c>
    </row>
    <row r="25" spans="2:11" s="5" customFormat="1" x14ac:dyDescent="0.25">
      <c r="B25" s="5" t="s">
        <v>25</v>
      </c>
      <c r="F25" s="17">
        <v>61043.668049470005</v>
      </c>
      <c r="G25" s="37">
        <v>59394.034579720006</v>
      </c>
      <c r="H25" s="38">
        <f t="shared" si="0"/>
        <v>2.7774396560581005E-2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28</v>
      </c>
      <c r="G33" s="4"/>
    </row>
    <row r="34" spans="2:8" x14ac:dyDescent="0.25">
      <c r="B34" s="73" t="s">
        <v>50</v>
      </c>
      <c r="G34" s="4"/>
    </row>
    <row r="35" spans="2:8" x14ac:dyDescent="0.25">
      <c r="B35" s="7"/>
      <c r="C35" s="7"/>
      <c r="D35" s="7"/>
      <c r="E35" s="7"/>
      <c r="F35" s="8" t="str">
        <f>+F14</f>
        <v>4T18</v>
      </c>
      <c r="G35" s="9" t="str">
        <f>+'KF-B'!F36</f>
        <v>3T18</v>
      </c>
      <c r="H35" s="9" t="s">
        <v>0</v>
      </c>
    </row>
    <row r="36" spans="2:8" x14ac:dyDescent="0.25">
      <c r="B36" s="1" t="s">
        <v>23</v>
      </c>
      <c r="F36" s="10">
        <f>+F15</f>
        <v>43232.59</v>
      </c>
      <c r="G36" s="11">
        <v>42544.569000000003</v>
      </c>
      <c r="H36" s="35">
        <f>IF(ISERROR($F36/G36),"-",$F36/G36-1)</f>
        <v>1.617177036157047E-2</v>
      </c>
    </row>
    <row r="37" spans="2:8" x14ac:dyDescent="0.25">
      <c r="B37" s="5" t="s">
        <v>44</v>
      </c>
      <c r="C37" s="5"/>
      <c r="D37" s="5"/>
      <c r="E37" s="5"/>
      <c r="F37" s="17">
        <f t="shared" ref="F37:F46" si="1">+F16</f>
        <v>42103.80057195</v>
      </c>
      <c r="G37" s="37">
        <v>41228.06831314</v>
      </c>
      <c r="H37" s="38">
        <f t="shared" ref="H37:H46" si="2">IF(ISERROR($F37/G37),"-",$F37/G37-1)</f>
        <v>2.1241166385932431E-2</v>
      </c>
    </row>
    <row r="38" spans="2:8" x14ac:dyDescent="0.25">
      <c r="B38" s="1" t="s">
        <v>56</v>
      </c>
      <c r="F38" s="10">
        <f t="shared" si="1"/>
        <v>2436.4319999999998</v>
      </c>
      <c r="G38" s="11">
        <v>2680.2799999999993</v>
      </c>
      <c r="H38" s="35">
        <f t="shared" si="2"/>
        <v>-9.0978554479382634E-2</v>
      </c>
    </row>
    <row r="39" spans="2:8" x14ac:dyDescent="0.25">
      <c r="B39" s="1" t="s">
        <v>57</v>
      </c>
      <c r="F39" s="10">
        <f t="shared" si="1"/>
        <v>39667.368571949999</v>
      </c>
      <c r="G39" s="11">
        <v>38547.788313140001</v>
      </c>
      <c r="H39" s="35">
        <f t="shared" si="2"/>
        <v>2.9043955770307051E-2</v>
      </c>
    </row>
    <row r="40" spans="2:8" x14ac:dyDescent="0.25">
      <c r="B40" s="21" t="s">
        <v>131</v>
      </c>
      <c r="C40" s="21"/>
      <c r="D40" s="21"/>
      <c r="E40" s="21"/>
      <c r="F40" s="22">
        <f t="shared" si="1"/>
        <v>29316.383999999998</v>
      </c>
      <c r="G40" s="23">
        <v>28038.99</v>
      </c>
      <c r="H40" s="41">
        <f t="shared" si="2"/>
        <v>4.5557775083909791E-2</v>
      </c>
    </row>
    <row r="41" spans="2:8" x14ac:dyDescent="0.25">
      <c r="B41" s="21" t="s">
        <v>132</v>
      </c>
      <c r="C41" s="21"/>
      <c r="D41" s="21"/>
      <c r="E41" s="21"/>
      <c r="F41" s="22">
        <f t="shared" si="1"/>
        <v>9292.11598495</v>
      </c>
      <c r="G41" s="23">
        <v>9911.3731469499999</v>
      </c>
      <c r="H41" s="41">
        <f t="shared" si="2"/>
        <v>-6.2479451920399387E-2</v>
      </c>
    </row>
    <row r="42" spans="2:8" x14ac:dyDescent="0.25">
      <c r="B42" s="21" t="s">
        <v>133</v>
      </c>
      <c r="C42" s="21"/>
      <c r="D42" s="21"/>
      <c r="E42" s="21"/>
      <c r="F42" s="22">
        <f t="shared" si="1"/>
        <v>938.99599999999998</v>
      </c>
      <c r="G42" s="23">
        <v>869.46799999999996</v>
      </c>
      <c r="H42" s="41">
        <f t="shared" si="2"/>
        <v>7.9966140214476011E-2</v>
      </c>
    </row>
    <row r="43" spans="2:8" x14ac:dyDescent="0.25">
      <c r="B43" s="1" t="s">
        <v>10</v>
      </c>
      <c r="F43" s="10">
        <f t="shared" si="1"/>
        <v>31632.461001968637</v>
      </c>
      <c r="G43" s="11">
        <v>30586.77752353586</v>
      </c>
      <c r="H43" s="35">
        <f t="shared" si="2"/>
        <v>3.4187435326527904E-2</v>
      </c>
    </row>
    <row r="44" spans="2:8" x14ac:dyDescent="0.25">
      <c r="B44" s="1" t="s">
        <v>11</v>
      </c>
      <c r="F44" s="10">
        <f t="shared" si="1"/>
        <v>10351.466982981361</v>
      </c>
      <c r="G44" s="11">
        <v>10913.333623414139</v>
      </c>
      <c r="H44" s="35">
        <f t="shared" si="2"/>
        <v>-5.1484418952181032E-2</v>
      </c>
    </row>
    <row r="45" spans="2:8" x14ac:dyDescent="0.25">
      <c r="B45" s="1" t="s">
        <v>24</v>
      </c>
      <c r="F45" s="10">
        <f t="shared" si="1"/>
        <v>18939.867477520005</v>
      </c>
      <c r="G45" s="11">
        <v>19577.777164829993</v>
      </c>
      <c r="H45" s="35">
        <f t="shared" si="2"/>
        <v>-3.2583356217576354E-2</v>
      </c>
    </row>
    <row r="46" spans="2:8" x14ac:dyDescent="0.25">
      <c r="B46" s="5" t="s">
        <v>25</v>
      </c>
      <c r="C46" s="5"/>
      <c r="D46" s="5"/>
      <c r="E46" s="5"/>
      <c r="F46" s="17">
        <f t="shared" si="1"/>
        <v>61043.668049470005</v>
      </c>
      <c r="G46" s="37">
        <v>60805.845477969997</v>
      </c>
      <c r="H46" s="38">
        <f t="shared" si="2"/>
        <v>3.9111794208366302E-3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54</v>
      </c>
    </row>
    <row r="12" spans="2:8" ht="17.25" x14ac:dyDescent="0.3">
      <c r="B12" s="6" t="s">
        <v>15</v>
      </c>
      <c r="G12" s="4"/>
    </row>
    <row r="13" spans="2:8" x14ac:dyDescent="0.25">
      <c r="B13" s="73" t="s">
        <v>50</v>
      </c>
      <c r="G13" s="4"/>
    </row>
    <row r="14" spans="2:8" x14ac:dyDescent="0.25">
      <c r="B14" s="7"/>
      <c r="C14" s="7"/>
      <c r="D14" s="7"/>
      <c r="E14" s="7"/>
      <c r="F14" s="8" t="str">
        <f>+'KF-B'!E14</f>
        <v>4T18</v>
      </c>
      <c r="G14" s="9" t="str">
        <f>+'KF-B'!F14</f>
        <v>4T17</v>
      </c>
      <c r="H14" s="9" t="s">
        <v>0</v>
      </c>
    </row>
    <row r="15" spans="2:8" x14ac:dyDescent="0.25">
      <c r="B15" s="5" t="s">
        <v>42</v>
      </c>
      <c r="C15" s="5"/>
      <c r="D15" s="5"/>
      <c r="E15" s="5"/>
      <c r="F15" s="17">
        <v>41239.483999999997</v>
      </c>
      <c r="G15" s="37">
        <v>42006.373</v>
      </c>
      <c r="H15" s="68">
        <f>+F15/G15-1</f>
        <v>-1.8256491699485733E-2</v>
      </c>
    </row>
    <row r="16" spans="2:8" s="21" customFormat="1" x14ac:dyDescent="0.25">
      <c r="B16" s="21" t="s">
        <v>55</v>
      </c>
      <c r="F16" s="22">
        <v>42232.589</v>
      </c>
      <c r="G16" s="23">
        <v>43035.857000000004</v>
      </c>
      <c r="H16" s="26">
        <f t="shared" ref="H16:H23" si="0">+F16/G16-1</f>
        <v>-1.8665086650882845E-2</v>
      </c>
    </row>
    <row r="17" spans="2:8" x14ac:dyDescent="0.25">
      <c r="B17" s="1" t="s">
        <v>56</v>
      </c>
      <c r="F17" s="10">
        <v>2551.2130000000016</v>
      </c>
      <c r="G17" s="11">
        <v>2600.6370000000006</v>
      </c>
      <c r="H17" s="26">
        <f t="shared" si="0"/>
        <v>-1.9004574648441519E-2</v>
      </c>
    </row>
    <row r="18" spans="2:8" x14ac:dyDescent="0.25">
      <c r="B18" s="1" t="s">
        <v>57</v>
      </c>
      <c r="F18" s="10">
        <v>39681.375999999997</v>
      </c>
      <c r="G18" s="11">
        <v>40314.178</v>
      </c>
      <c r="H18" s="26">
        <f t="shared" si="0"/>
        <v>-1.5696760578871372E-2</v>
      </c>
    </row>
    <row r="19" spans="2:8" x14ac:dyDescent="0.25">
      <c r="B19" s="21" t="s">
        <v>58</v>
      </c>
      <c r="C19" s="21"/>
      <c r="D19" s="21"/>
      <c r="E19" s="21"/>
      <c r="F19" s="22">
        <v>32574.435000000001</v>
      </c>
      <c r="G19" s="23">
        <v>33079.622000000003</v>
      </c>
      <c r="H19" s="66">
        <f t="shared" si="0"/>
        <v>-1.5271849236971335E-2</v>
      </c>
    </row>
    <row r="20" spans="2:8" x14ac:dyDescent="0.25">
      <c r="B20" s="21" t="s">
        <v>59</v>
      </c>
      <c r="C20" s="21"/>
      <c r="D20" s="21"/>
      <c r="E20" s="21"/>
      <c r="F20" s="22">
        <v>7106.9409999999953</v>
      </c>
      <c r="G20" s="23">
        <v>7234.5559999999969</v>
      </c>
      <c r="H20" s="66">
        <f t="shared" si="0"/>
        <v>-1.7639645059075004E-2</v>
      </c>
    </row>
    <row r="21" spans="2:8" x14ac:dyDescent="0.25">
      <c r="B21" s="5" t="s">
        <v>60</v>
      </c>
      <c r="C21" s="5"/>
      <c r="D21" s="5"/>
      <c r="E21" s="5"/>
      <c r="F21" s="17">
        <v>31248.185000000001</v>
      </c>
      <c r="G21" s="37">
        <v>31073.803</v>
      </c>
      <c r="H21" s="68">
        <f t="shared" si="0"/>
        <v>5.6118654031500625E-3</v>
      </c>
    </row>
    <row r="22" spans="2:8" x14ac:dyDescent="0.25">
      <c r="B22" s="21" t="s">
        <v>58</v>
      </c>
      <c r="C22" s="21"/>
      <c r="D22" s="21"/>
      <c r="E22" s="21"/>
      <c r="F22" s="22">
        <v>29248.715</v>
      </c>
      <c r="G22" s="23">
        <v>29252.503000000001</v>
      </c>
      <c r="H22" s="66">
        <f t="shared" si="0"/>
        <v>-1.2949319242872015E-4</v>
      </c>
    </row>
    <row r="23" spans="2:8" x14ac:dyDescent="0.25">
      <c r="B23" s="21" t="s">
        <v>59</v>
      </c>
      <c r="C23" s="21"/>
      <c r="D23" s="21"/>
      <c r="E23" s="21"/>
      <c r="F23" s="22">
        <v>1999.4700000000012</v>
      </c>
      <c r="G23" s="23">
        <v>1821.2999999999993</v>
      </c>
      <c r="H23" s="66">
        <f t="shared" si="0"/>
        <v>9.7825728874980422E-2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28</v>
      </c>
      <c r="G30" s="4"/>
    </row>
    <row r="31" spans="2:8" x14ac:dyDescent="0.25">
      <c r="B31" s="73" t="s">
        <v>50</v>
      </c>
      <c r="G31" s="4"/>
    </row>
    <row r="32" spans="2:8" x14ac:dyDescent="0.25">
      <c r="B32" s="7"/>
      <c r="C32" s="7"/>
      <c r="D32" s="7"/>
      <c r="E32" s="7"/>
      <c r="F32" s="8" t="str">
        <f>+F14</f>
        <v>4T18</v>
      </c>
      <c r="G32" s="9" t="str">
        <f>+'KF-B'!F36</f>
        <v>3T18</v>
      </c>
      <c r="H32" s="9" t="s">
        <v>0</v>
      </c>
    </row>
    <row r="33" spans="2:8" x14ac:dyDescent="0.25">
      <c r="B33" s="5" t="s">
        <v>42</v>
      </c>
      <c r="C33" s="5"/>
      <c r="D33" s="5"/>
      <c r="E33" s="5"/>
      <c r="F33" s="17">
        <f>+F15</f>
        <v>41239.483999999997</v>
      </c>
      <c r="G33" s="37">
        <v>42207.881999999998</v>
      </c>
      <c r="H33" s="68">
        <f>+F33/G33-1</f>
        <v>-2.2943534574892954E-2</v>
      </c>
    </row>
    <row r="34" spans="2:8" x14ac:dyDescent="0.25">
      <c r="B34" s="21" t="s">
        <v>55</v>
      </c>
      <c r="C34" s="21"/>
      <c r="D34" s="21"/>
      <c r="E34" s="21"/>
      <c r="F34" s="22">
        <f t="shared" ref="F34:F41" si="1">+F16</f>
        <v>42232.589</v>
      </c>
      <c r="G34" s="23">
        <v>43287.976000000002</v>
      </c>
      <c r="H34" s="26">
        <f t="shared" ref="H34:H41" si="2">+F34/G34-1</f>
        <v>-2.4380603981114857E-2</v>
      </c>
    </row>
    <row r="35" spans="2:8" x14ac:dyDescent="0.25">
      <c r="B35" s="1" t="s">
        <v>56</v>
      </c>
      <c r="F35" s="10">
        <f t="shared" si="1"/>
        <v>2551.2130000000016</v>
      </c>
      <c r="G35" s="11">
        <v>3226.1670000000031</v>
      </c>
      <c r="H35" s="26">
        <f>+F35/G35-1</f>
        <v>-0.20921235633493274</v>
      </c>
    </row>
    <row r="36" spans="2:8" x14ac:dyDescent="0.25">
      <c r="B36" s="1" t="s">
        <v>57</v>
      </c>
      <c r="F36" s="10">
        <f t="shared" si="1"/>
        <v>39681.375999999997</v>
      </c>
      <c r="G36" s="11">
        <v>40061.809000000001</v>
      </c>
      <c r="H36" s="26">
        <f t="shared" si="2"/>
        <v>-9.496151309592693E-3</v>
      </c>
    </row>
    <row r="37" spans="2:8" x14ac:dyDescent="0.25">
      <c r="B37" s="21" t="s">
        <v>58</v>
      </c>
      <c r="C37" s="21"/>
      <c r="D37" s="21"/>
      <c r="E37" s="21"/>
      <c r="F37" s="22">
        <f t="shared" si="1"/>
        <v>32574.435000000001</v>
      </c>
      <c r="G37" s="23">
        <v>32984.366999999998</v>
      </c>
      <c r="H37" s="66">
        <f t="shared" si="2"/>
        <v>-1.2428069333572433E-2</v>
      </c>
    </row>
    <row r="38" spans="2:8" x14ac:dyDescent="0.25">
      <c r="B38" s="21" t="s">
        <v>59</v>
      </c>
      <c r="C38" s="21"/>
      <c r="D38" s="21"/>
      <c r="E38" s="21"/>
      <c r="F38" s="22">
        <f t="shared" si="1"/>
        <v>7106.9409999999953</v>
      </c>
      <c r="G38" s="23">
        <v>7077.4420000000027</v>
      </c>
      <c r="H38" s="66">
        <f t="shared" si="2"/>
        <v>4.1680313310927808E-3</v>
      </c>
    </row>
    <row r="39" spans="2:8" x14ac:dyDescent="0.25">
      <c r="B39" s="5" t="s">
        <v>60</v>
      </c>
      <c r="C39" s="5"/>
      <c r="D39" s="5"/>
      <c r="E39" s="5"/>
      <c r="F39" s="17">
        <f t="shared" si="1"/>
        <v>31248.185000000001</v>
      </c>
      <c r="G39" s="37">
        <v>31256.008000000002</v>
      </c>
      <c r="H39" s="68">
        <f t="shared" si="2"/>
        <v>-2.502878806531772E-4</v>
      </c>
    </row>
    <row r="40" spans="2:8" x14ac:dyDescent="0.25">
      <c r="B40" s="21" t="s">
        <v>58</v>
      </c>
      <c r="C40" s="21"/>
      <c r="D40" s="21"/>
      <c r="E40" s="21"/>
      <c r="F40" s="22">
        <f t="shared" si="1"/>
        <v>29248.715</v>
      </c>
      <c r="G40" s="23">
        <v>29332.764999999999</v>
      </c>
      <c r="H40" s="66">
        <f t="shared" si="2"/>
        <v>-2.8653964261466935E-3</v>
      </c>
    </row>
    <row r="41" spans="2:8" x14ac:dyDescent="0.25">
      <c r="B41" s="21" t="s">
        <v>59</v>
      </c>
      <c r="C41" s="21"/>
      <c r="D41" s="21"/>
      <c r="E41" s="21"/>
      <c r="F41" s="22">
        <f t="shared" si="1"/>
        <v>1999.4700000000012</v>
      </c>
      <c r="G41" s="23">
        <v>1923.2430000000022</v>
      </c>
      <c r="H41" s="66">
        <f t="shared" si="2"/>
        <v>3.9634617154461926E-2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Contenidos</vt:lpstr>
      <vt:lpstr>KF-B</vt:lpstr>
      <vt:lpstr>KF-R</vt:lpstr>
      <vt:lpstr>KF-C&amp;L</vt:lpstr>
      <vt:lpstr>KF-O</vt:lpstr>
      <vt:lpstr>PyG</vt:lpstr>
      <vt:lpstr>Balance</vt:lpstr>
      <vt:lpstr>Recursos de clientes</vt:lpstr>
      <vt:lpstr>Crédito a la clientela</vt:lpstr>
      <vt:lpstr>Morosidad</vt:lpstr>
      <vt:lpstr>Solvencia</vt:lpstr>
      <vt:lpstr>Solvencia (IFRS9)</vt:lpstr>
      <vt:lpstr>Balance!Área_de_impresión</vt:lpstr>
      <vt:lpstr>'Crédito a la clientela'!Área_de_impresión</vt:lpstr>
      <vt:lpstr>'KF-B'!Área_de_impresión</vt:lpstr>
      <vt:lpstr>'KF-C&amp;L'!Área_de_impresión</vt:lpstr>
      <vt:lpstr>'KF-O'!Área_de_impresión</vt:lpstr>
      <vt:lpstr>'KF-R'!Área_de_impresión</vt:lpstr>
      <vt:lpstr>Morosidad!Área_de_impresión</vt:lpstr>
      <vt:lpstr>PyG!Área_de_impresión</vt:lpstr>
      <vt:lpstr>'Recursos de clientes'!Área_de_impresión</vt:lpstr>
      <vt:lpstr>Solvencia!Área_de_impresión</vt:lpstr>
      <vt:lpstr>'Solvencia (IFRS9)'!Área_de_impresión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Lopez Tapia Iñigo</cp:lastModifiedBy>
  <cp:lastPrinted>2018-02-23T15:44:27Z</cp:lastPrinted>
  <dcterms:created xsi:type="dcterms:W3CDTF">2017-01-30T09:33:19Z</dcterms:created>
  <dcterms:modified xsi:type="dcterms:W3CDTF">2019-04-09T08:51:30Z</dcterms:modified>
</cp:coreProperties>
</file>