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3210" windowWidth="19200" windowHeight="6105" tabRatio="883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+Cob" sheetId="24" r:id="rId10"/>
    <sheet name="Solvencia" sheetId="23" r:id="rId11"/>
    <sheet name="Solvencia (IFRS9) " sheetId="25" r:id="rId12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'Morosidad+Cob'!$A$4:$K$65</definedName>
    <definedName name="_xlnm.Print_Area" localSheetId="5">PyG!$A$4:$K$64</definedName>
    <definedName name="_xlnm.Print_Area" localSheetId="7">'Recursos de clientes'!$A$4:$K$65</definedName>
    <definedName name="_xlnm.Print_Area" localSheetId="10">Solvencia!$A$4:$K$67</definedName>
    <definedName name="_xlnm.Print_Area" localSheetId="11">'Solvencia (IFRS9) '!$A$4:$J$59</definedName>
  </definedNames>
  <calcPr calcId="145621"/>
</workbook>
</file>

<file path=xl/calcChain.xml><?xml version="1.0" encoding="utf-8"?>
<calcChain xmlns="http://schemas.openxmlformats.org/spreadsheetml/2006/main">
  <c r="H35" i="23" l="1"/>
  <c r="H31" i="23"/>
  <c r="F60" i="23" l="1"/>
  <c r="H60" i="23" s="1"/>
  <c r="G21" i="11"/>
  <c r="I14" i="18" l="1"/>
  <c r="H14" i="18"/>
  <c r="E36" i="11"/>
  <c r="E43" i="11"/>
  <c r="G43" i="11" s="1"/>
  <c r="G30" i="24" l="1"/>
  <c r="G32" i="21"/>
  <c r="G35" i="20"/>
  <c r="F30" i="17"/>
  <c r="F31" i="16"/>
  <c r="F30" i="15"/>
  <c r="G14" i="24" l="1"/>
  <c r="F14" i="24"/>
  <c r="F30" i="24" s="1"/>
  <c r="G14" i="21"/>
  <c r="F14" i="21"/>
  <c r="F32" i="21" s="1"/>
  <c r="G14" i="20"/>
  <c r="F14" i="20"/>
  <c r="I14" i="19"/>
  <c r="G14" i="19"/>
  <c r="F14" i="19"/>
  <c r="F14" i="17"/>
  <c r="E14" i="17"/>
  <c r="F14" i="16"/>
  <c r="E14" i="16"/>
  <c r="E31" i="16" s="1"/>
  <c r="F14" i="15"/>
  <c r="E14" i="15"/>
  <c r="E30" i="15" s="1"/>
  <c r="F35" i="20" l="1"/>
  <c r="E30" i="17"/>
  <c r="F64" i="23" l="1"/>
  <c r="H64" i="23" s="1"/>
  <c r="E32" i="17" l="1"/>
  <c r="E36" i="17"/>
  <c r="E31" i="17"/>
  <c r="E33" i="17"/>
  <c r="E35" i="17"/>
  <c r="E34" i="17"/>
  <c r="G35" i="17" l="1"/>
  <c r="G31" i="17"/>
  <c r="G36" i="17"/>
  <c r="G32" i="17"/>
  <c r="G34" i="17"/>
  <c r="G33" i="17"/>
  <c r="G20" i="17" l="1"/>
  <c r="G19" i="17"/>
  <c r="G18" i="17"/>
  <c r="G17" i="17"/>
  <c r="G16" i="17"/>
  <c r="G15" i="17"/>
  <c r="E33" i="15" l="1"/>
  <c r="E34" i="15"/>
  <c r="E35" i="15" l="1"/>
  <c r="E31" i="15" l="1"/>
  <c r="E32" i="15"/>
  <c r="G34" i="15"/>
  <c r="G32" i="15" l="1"/>
  <c r="G31" i="15" l="1"/>
  <c r="G33" i="15" l="1"/>
  <c r="G35" i="15" l="1"/>
  <c r="G19" i="15" l="1"/>
  <c r="G18" i="15" l="1"/>
  <c r="G17" i="15"/>
  <c r="G16" i="15" l="1"/>
  <c r="G15" i="15"/>
  <c r="E38" i="11" l="1"/>
  <c r="G38" i="11" s="1"/>
  <c r="G16" i="11"/>
  <c r="E35" i="16" l="1"/>
  <c r="E37" i="16" l="1"/>
  <c r="G37" i="16" l="1"/>
  <c r="G35" i="16"/>
  <c r="G20" i="16"/>
  <c r="G18" i="16"/>
  <c r="J16" i="18" l="1"/>
  <c r="J20" i="18"/>
  <c r="J24" i="18"/>
  <c r="J26" i="18"/>
  <c r="J30" i="18"/>
  <c r="J32" i="18"/>
  <c r="J34" i="18"/>
  <c r="J37" i="18"/>
  <c r="J18" i="18" l="1"/>
  <c r="J39" i="18"/>
  <c r="J35" i="18"/>
  <c r="J33" i="18"/>
  <c r="J31" i="18"/>
  <c r="J28" i="18"/>
  <c r="J25" i="18"/>
  <c r="J21" i="18"/>
  <c r="J19" i="18"/>
  <c r="J17" i="18"/>
  <c r="J15" i="18"/>
  <c r="G23" i="16"/>
  <c r="E40" i="16"/>
  <c r="G40" i="16" s="1"/>
  <c r="G21" i="16"/>
  <c r="E38" i="16"/>
  <c r="G38" i="16" s="1"/>
  <c r="E39" i="16"/>
  <c r="G39" i="16" s="1"/>
  <c r="G22" i="16"/>
  <c r="G25" i="11" l="1"/>
  <c r="E47" i="11"/>
  <c r="G47" i="11" s="1"/>
  <c r="G23" i="11"/>
  <c r="E45" i="11"/>
  <c r="G45" i="11" s="1"/>
  <c r="E42" i="11"/>
  <c r="G42" i="11" s="1"/>
  <c r="G20" i="11"/>
  <c r="H33" i="23" l="1"/>
  <c r="F62" i="23"/>
  <c r="H62" i="23" s="1"/>
  <c r="H34" i="23"/>
  <c r="F63" i="23"/>
  <c r="H63" i="23" s="1"/>
  <c r="F47" i="23" l="1"/>
  <c r="H47" i="23" s="1"/>
  <c r="H18" i="23"/>
  <c r="H26" i="23"/>
  <c r="F55" i="23"/>
  <c r="H55" i="23" s="1"/>
  <c r="H21" i="23"/>
  <c r="F50" i="23"/>
  <c r="H50" i="23" s="1"/>
  <c r="H27" i="23"/>
  <c r="F56" i="23"/>
  <c r="H56" i="23" s="1"/>
  <c r="H22" i="23"/>
  <c r="F51" i="23"/>
  <c r="H51" i="23" s="1"/>
  <c r="F49" i="23"/>
  <c r="H49" i="23" s="1"/>
  <c r="H20" i="23"/>
  <c r="F46" i="23"/>
  <c r="H46" i="23" s="1"/>
  <c r="H17" i="23"/>
  <c r="F44" i="23"/>
  <c r="H44" i="23" s="1"/>
  <c r="H15" i="23"/>
  <c r="H19" i="23"/>
  <c r="F48" i="23"/>
  <c r="H48" i="23" s="1"/>
  <c r="H16" i="23"/>
  <c r="F45" i="23"/>
  <c r="H45" i="23" s="1"/>
  <c r="H55" i="19" l="1"/>
  <c r="J55" i="19"/>
  <c r="H53" i="19"/>
  <c r="J53" i="19"/>
  <c r="H50" i="19"/>
  <c r="J50" i="19"/>
  <c r="H48" i="19"/>
  <c r="J48" i="19"/>
  <c r="H46" i="19"/>
  <c r="J46" i="19"/>
  <c r="H44" i="19"/>
  <c r="J44" i="19"/>
  <c r="H42" i="19"/>
  <c r="J42" i="19"/>
  <c r="H38" i="19"/>
  <c r="J38" i="19"/>
  <c r="H36" i="19"/>
  <c r="J36" i="19"/>
  <c r="H34" i="19"/>
  <c r="J34" i="19"/>
  <c r="H32" i="19"/>
  <c r="J32" i="19"/>
  <c r="H30" i="19"/>
  <c r="J30" i="19"/>
  <c r="H27" i="19"/>
  <c r="J27" i="19"/>
  <c r="H21" i="19"/>
  <c r="J21" i="19"/>
  <c r="H54" i="19"/>
  <c r="J54" i="19"/>
  <c r="H51" i="19"/>
  <c r="J51" i="19"/>
  <c r="H49" i="19"/>
  <c r="J49" i="19"/>
  <c r="H47" i="19"/>
  <c r="J47" i="19"/>
  <c r="H45" i="19"/>
  <c r="J45" i="19"/>
  <c r="H43" i="19"/>
  <c r="J43" i="19"/>
  <c r="H40" i="19"/>
  <c r="J40" i="19"/>
  <c r="H37" i="19"/>
  <c r="J37" i="19"/>
  <c r="H35" i="19"/>
  <c r="J35" i="19"/>
  <c r="H33" i="19"/>
  <c r="J33" i="19"/>
  <c r="H31" i="19"/>
  <c r="J31" i="19"/>
  <c r="H28" i="19"/>
  <c r="J28" i="19"/>
  <c r="J25" i="19"/>
  <c r="H25" i="19"/>
  <c r="H22" i="19"/>
  <c r="J22" i="19"/>
  <c r="H19" i="19"/>
  <c r="J19" i="19"/>
  <c r="H17" i="19"/>
  <c r="J17" i="19"/>
  <c r="H24" i="19"/>
  <c r="J24" i="19"/>
  <c r="H18" i="19"/>
  <c r="J18" i="19"/>
  <c r="H15" i="19"/>
  <c r="J15" i="19"/>
  <c r="F37" i="21" l="1"/>
  <c r="H37" i="21" s="1"/>
  <c r="F35" i="21"/>
  <c r="H35" i="21" s="1"/>
  <c r="F39" i="21" l="1"/>
  <c r="H39" i="21" s="1"/>
  <c r="H21" i="21"/>
  <c r="H17" i="21" l="1"/>
  <c r="F40" i="21" l="1"/>
  <c r="H40" i="21" s="1"/>
  <c r="H22" i="21"/>
  <c r="F41" i="21" l="1"/>
  <c r="H41" i="21" s="1"/>
  <c r="H23" i="21"/>
  <c r="H29" i="19" l="1"/>
  <c r="J29" i="19"/>
  <c r="H23" i="23" l="1"/>
  <c r="F52" i="23"/>
  <c r="H52" i="23" s="1"/>
  <c r="H28" i="23" l="1"/>
  <c r="F57" i="23"/>
  <c r="H57" i="23" s="1"/>
  <c r="H25" i="23"/>
  <c r="F54" i="23"/>
  <c r="H54" i="23" s="1"/>
  <c r="H24" i="23"/>
  <c r="F53" i="23"/>
  <c r="H53" i="23" s="1"/>
  <c r="H30" i="23" l="1"/>
  <c r="F59" i="23"/>
  <c r="H59" i="23" s="1"/>
  <c r="H29" i="23"/>
  <c r="F58" i="23"/>
  <c r="H58" i="23" s="1"/>
  <c r="J26" i="19" l="1"/>
  <c r="H26" i="19"/>
  <c r="J20" i="19"/>
  <c r="H20" i="19"/>
  <c r="E36" i="16" l="1"/>
  <c r="E33" i="16" l="1"/>
  <c r="E34" i="16"/>
  <c r="E32" i="16"/>
  <c r="H41" i="19" l="1"/>
  <c r="J41" i="19"/>
  <c r="G15" i="16" l="1"/>
  <c r="G17" i="16"/>
  <c r="G19" i="16"/>
  <c r="G32" i="16"/>
  <c r="G34" i="16"/>
  <c r="G36" i="16"/>
  <c r="J29" i="18"/>
  <c r="G16" i="16"/>
  <c r="G33" i="16"/>
  <c r="J22" i="18" l="1"/>
  <c r="J16" i="19"/>
  <c r="H16" i="19"/>
  <c r="G17" i="11"/>
  <c r="E39" i="11"/>
  <c r="G39" i="11" s="1"/>
  <c r="F36" i="20"/>
  <c r="H36" i="20" s="1"/>
  <c r="H15" i="20"/>
  <c r="F33" i="21"/>
  <c r="H33" i="21" s="1"/>
  <c r="H15" i="21"/>
  <c r="E41" i="11"/>
  <c r="G41" i="11" s="1"/>
  <c r="G19" i="11"/>
  <c r="J23" i="18"/>
  <c r="F45" i="20"/>
  <c r="H45" i="20" s="1"/>
  <c r="H24" i="20"/>
  <c r="J27" i="18" l="1"/>
  <c r="G22" i="11"/>
  <c r="E44" i="11"/>
  <c r="G44" i="11" s="1"/>
  <c r="G28" i="11"/>
  <c r="E50" i="11"/>
  <c r="G50" i="11" s="1"/>
  <c r="E40" i="11"/>
  <c r="G40" i="11" s="1"/>
  <c r="G18" i="11"/>
  <c r="F31" i="24"/>
  <c r="H31" i="24" s="1"/>
  <c r="H15" i="24"/>
  <c r="J56" i="19"/>
  <c r="H56" i="19"/>
  <c r="J23" i="19"/>
  <c r="H23" i="19"/>
  <c r="J39" i="19" l="1"/>
  <c r="H39" i="19"/>
  <c r="H52" i="19"/>
  <c r="J52" i="19"/>
  <c r="J36" i="18"/>
  <c r="E46" i="11"/>
  <c r="G46" i="11" s="1"/>
  <c r="G24" i="11"/>
  <c r="J38" i="18" l="1"/>
  <c r="J57" i="19"/>
  <c r="H57" i="19"/>
  <c r="E37" i="11"/>
  <c r="G37" i="11" s="1"/>
  <c r="G15" i="11"/>
  <c r="H16" i="20"/>
  <c r="F37" i="20"/>
  <c r="H37" i="20" s="1"/>
  <c r="E48" i="11"/>
  <c r="G48" i="11" s="1"/>
  <c r="G26" i="11"/>
  <c r="J40" i="18" l="1"/>
  <c r="E49" i="11"/>
  <c r="G49" i="11" s="1"/>
  <c r="G27" i="11"/>
  <c r="F46" i="20"/>
  <c r="H46" i="20" s="1"/>
  <c r="H25" i="20"/>
  <c r="F41" i="20" l="1"/>
  <c r="F40" i="20"/>
  <c r="F42" i="20" l="1"/>
  <c r="F38" i="20"/>
  <c r="F39" i="20" l="1"/>
  <c r="F35" i="24" l="1"/>
  <c r="F33" i="24"/>
  <c r="H19" i="21" l="1"/>
  <c r="F34" i="21" l="1"/>
  <c r="F38" i="21" l="1"/>
  <c r="F36" i="21"/>
  <c r="F32" i="24"/>
  <c r="H40" i="20" l="1"/>
  <c r="H41" i="20"/>
  <c r="H38" i="20" l="1"/>
  <c r="H42" i="20"/>
  <c r="H33" i="24"/>
  <c r="H35" i="24" l="1"/>
  <c r="H34" i="21" l="1"/>
  <c r="H36" i="21"/>
  <c r="H38" i="21" l="1"/>
  <c r="H32" i="24" l="1"/>
  <c r="H39" i="20" l="1"/>
  <c r="H17" i="24" l="1"/>
  <c r="H19" i="20" l="1"/>
  <c r="H20" i="20"/>
  <c r="H21" i="20" l="1"/>
  <c r="H17" i="20"/>
  <c r="H18" i="20" l="1"/>
  <c r="H18" i="21" l="1"/>
  <c r="H16" i="21"/>
  <c r="H19" i="24"/>
  <c r="H20" i="21" l="1"/>
  <c r="H16" i="24"/>
  <c r="F44" i="20" l="1"/>
  <c r="H44" i="20" s="1"/>
  <c r="H23" i="20"/>
  <c r="F43" i="20"/>
  <c r="H43" i="20" s="1"/>
  <c r="H22" i="20"/>
  <c r="F36" i="24" l="1"/>
  <c r="H36" i="24" s="1"/>
  <c r="H20" i="24"/>
  <c r="F34" i="24" l="1"/>
  <c r="H34" i="24" s="1"/>
  <c r="H18" i="24"/>
</calcChain>
</file>

<file path=xl/sharedStrings.xml><?xml version="1.0" encoding="utf-8"?>
<sst xmlns="http://schemas.openxmlformats.org/spreadsheetml/2006/main" count="345" uniqueCount="183">
  <si>
    <t>Var.</t>
  </si>
  <si>
    <t>ROE</t>
  </si>
  <si>
    <t>ROA</t>
  </si>
  <si>
    <t>RORWA</t>
  </si>
  <si>
    <t>ROTE</t>
  </si>
  <si>
    <t>LCR</t>
  </si>
  <si>
    <t>NSFR</t>
  </si>
  <si>
    <t>Capital</t>
  </si>
  <si>
    <t>Pro-forma:</t>
  </si>
  <si>
    <t>Total Cash deposits</t>
  </si>
  <si>
    <t>Total Term deposits</t>
  </si>
  <si>
    <t>Pro-forma CET1 fully loaded</t>
  </si>
  <si>
    <t>LtD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</si>
  <si>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</si>
  <si>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</si>
  <si>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</si>
  <si>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</si>
  <si>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</si>
  <si>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</si>
  <si>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</si>
  <si>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</si>
  <si>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</si>
  <si>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</si>
  <si>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</si>
  <si>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</si>
  <si>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</si>
  <si>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</si>
  <si>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</si>
  <si>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</si>
  <si>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</si>
  <si>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</si>
  <si>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</si>
  <si>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</si>
  <si>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</si>
  <si>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</si>
  <si>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</si>
  <si>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</si>
  <si>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</si>
  <si>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</si>
  <si>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</si>
  <si>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</si>
  <si>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</si>
  <si>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</si>
  <si>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</si>
  <si>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</si>
  <si>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</si>
  <si>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</si>
  <si>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</si>
  <si>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</si>
  <si>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</si>
  <si>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</si>
  <si>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</si>
  <si>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</si>
  <si>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</si>
  <si>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</si>
  <si>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</si>
  <si>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</si>
  <si>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</si>
  <si>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</si>
  <si>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</si>
  <si>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</si>
  <si>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</si>
  <si>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</si>
  <si>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</si>
  <si>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</si>
  <si>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</si>
  <si>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</si>
  <si>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</si>
  <si>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</si>
  <si>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</si>
  <si>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</si>
  <si>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</si>
  <si>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</si>
  <si>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</si>
  <si>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</si>
  <si>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</si>
  <si>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</si>
  <si>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</si>
  <si>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</si>
  <si>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</si>
  <si>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</si>
  <si>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</si>
  <si>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</si>
  <si>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</si>
  <si>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</si>
  <si>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</si>
  <si>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</si>
  <si>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</si>
  <si>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</si>
  <si>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</si>
  <si>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</si>
  <si>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</si>
  <si>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</si>
  <si>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</si>
  <si>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</si>
  <si>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</si>
  <si>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</si>
  <si>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</si>
  <si>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</si>
  <si>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</si>
  <si>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</si>
  <si>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</si>
  <si>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</si>
  <si>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</si>
  <si>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</si>
  <si>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Provisiones</t>
  </si>
  <si>
    <t>Otros activos financ. a valor razonable con cambios en PyG</t>
  </si>
  <si>
    <t>Instrumentos de capital</t>
  </si>
  <si>
    <t>Activos no corrientes en venta</t>
  </si>
  <si>
    <t>Activos por reaseguros</t>
  </si>
  <si>
    <t>Activos fiscales</t>
  </si>
  <si>
    <t>Resto de activos</t>
  </si>
  <si>
    <t>Pasivos financieros a coste amortizado</t>
  </si>
  <si>
    <t>Depósitos de bancos centrales</t>
  </si>
  <si>
    <t>Depósitos de entidades de crédito</t>
  </si>
  <si>
    <t>Otros pasivos financieros</t>
  </si>
  <si>
    <t>Préstamos y partidas a cobrar</t>
  </si>
  <si>
    <t>Bancos centrales</t>
  </si>
  <si>
    <t>Entidades de crédito</t>
  </si>
  <si>
    <t>Inversiones mantenidas hasta el vencimiento</t>
  </si>
  <si>
    <t>Activos tangibles</t>
  </si>
  <si>
    <t>TOTAL ACTIVO</t>
  </si>
  <si>
    <t>Pasivos financieros mantenidos para negociar</t>
  </si>
  <si>
    <t xml:space="preserve">Valores representativos de deuda emitidos </t>
  </si>
  <si>
    <t>Pasivos amparados por contratos de seguros</t>
  </si>
  <si>
    <t>Pasivos por impuestos</t>
  </si>
  <si>
    <t>Otros pasivos</t>
  </si>
  <si>
    <t>Total pasivo</t>
  </si>
  <si>
    <t>Total patrimonio neto</t>
  </si>
  <si>
    <t>TOTAL PATRIMONIO NETO Y PASIVO</t>
  </si>
  <si>
    <t>De los cuales vista</t>
  </si>
  <si>
    <t>De los cuales plazo</t>
  </si>
  <si>
    <t>De los cuales cesiones temporales</t>
  </si>
  <si>
    <t>Activos financieros mantenidos para negociar</t>
  </si>
  <si>
    <r>
      <t>Ratio morosidad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</si>
  <si>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Pro-forma: Crédito a la clientela bruta </t>
  </si>
  <si>
    <t xml:space="preserve">Dudoso </t>
  </si>
  <si>
    <r>
      <t>Ratio de Cobertura crédito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</si>
  <si>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Activos financieros a valor razonable con cambios en otro resultado global </t>
  </si>
  <si>
    <t>De los cuales Activos financieros a coste amortizado</t>
  </si>
  <si>
    <t>Otro resultado global acumulado</t>
  </si>
  <si>
    <t>De los cuales: Riesgo de Crédito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</si>
  <si>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incluyen el 40% del beneficio obtenido y las provisiones realizadas hasta la fecha.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</si>
  <si>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Los ratios de capital incluyen el 50% del beneficio obtenido y las provisiones realizadas hasta la fecha.</t>
    </r>
  </si>
  <si>
    <t>3T20</t>
  </si>
  <si>
    <t>4T2020</t>
  </si>
  <si>
    <t>4T20</t>
  </si>
  <si>
    <t>4T19</t>
  </si>
  <si>
    <t>Provisiones prudenciales cobertura act. improduct.</t>
  </si>
  <si>
    <r>
      <t>4T20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</si>
  <si>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3T20</t>
    </r>
    <r>
      <rPr>
        <vertAlign val="superscript"/>
        <sz val="11"/>
        <color theme="1"/>
        <rFont val="Calibri"/>
        <family val="2"/>
        <scheme val="minor"/>
      </rPr>
      <t>1</t>
    </r>
  </si>
  <si>
    <r>
      <t>4T19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</si>
  <si>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Incluye riesgos contingentes y, desde el 4T20, las provisiones prudenciales para la cobertura de activos improductivos.</t>
    </r>
  </si>
  <si>
    <t>Q</t>
  </si>
  <si>
    <t>Q-2</t>
  </si>
  <si>
    <t>Q-4</t>
  </si>
  <si>
    <t>Plantilla IFRS 9/Artículo 468-FL: Comparación de los fondos propios y los ratios de capital y apalancamiento de las entidades con y sin la aplicación de las disposiciones transitorias para la NIIF 9 o las ECL análogas, y con y sin la aplicación del tratamiento temporal de conformidad con el artículo 468 de la CRR</t>
  </si>
  <si>
    <t>Capital disponible (importes)</t>
  </si>
  <si>
    <t>Capital de nivel 1 ordinario (CET1)</t>
  </si>
  <si>
    <t>Capital CET1 si no se hubieran aplicado las disposiciones transitorias de la NIIF 9 o de ECL análogas</t>
  </si>
  <si>
    <t>Capital CET1 si no se hubiera aplicado el tratamiento temporal de pérdidas y ganancias no realizadas valoradas al valor razonable con cambios en OCI (otro resultado global) de conformidad con el artículo 468 del RRC</t>
  </si>
  <si>
    <t>Capital de nivel 1 (T1) si no se hubieran aplicado las disposiciones transitorias de la NIIF 9 o de ECL análogas</t>
  </si>
  <si>
    <t xml:space="preserve">Capital de nivel 1 (T1) si no se hubiera aplicado el tratamiento temporal de pérdidas y ganancias no realizadas valoradas al valor razonable con cambios en OCI de conformidad con el artículo 468 del RRC
</t>
  </si>
  <si>
    <t xml:space="preserve">Capital de nivel 1 (T1)
</t>
  </si>
  <si>
    <t>Capital total si no se hubieran aplicado las disposiciones transitorias de la NIIF 9 o de ECL análogas</t>
  </si>
  <si>
    <t xml:space="preserve">Capital total si no se hubiera aplicado el tratamiento temporal de pérdidas y ganancias no realizadas valoradas al valor razonable con cambios en OCI de conformidad con el artículo 468 del RRC
</t>
  </si>
  <si>
    <t>Activos ponderados por riesgo (importes)</t>
  </si>
  <si>
    <t xml:space="preserve">Total de activos ponderados por riesgo
</t>
  </si>
  <si>
    <t>Total de activos ponderados por riesgo si no se hubieran aplicado las disposiciones transitorias de la NIIF 9 o de ECL análogas</t>
  </si>
  <si>
    <t>Ratios de capital</t>
  </si>
  <si>
    <t>CET1 (en porcentaje del importe de la exposición al riesgo)</t>
  </si>
  <si>
    <t>CET1 (en porcentaje del importe de la exposición al riesgo) si no se hubieran aplicado las disposiciones transitorias de la NIIF 9 o de ECL análogas</t>
  </si>
  <si>
    <t xml:space="preserve">CET1 (en porcentaje del importe de la exposición al riesgo) si no se hubiera aplicado el tratamiento temporal de pérdidas y ganancias no realizadas valoradas al valor
razonable con cambios en OCI de conformidad con el artículo 468 del RRC
</t>
  </si>
  <si>
    <t xml:space="preserve">Capital de nivel 1 (T1) (en porcentaje del importe de la exposición al riesgo)
</t>
  </si>
  <si>
    <t>Capital de nivel 1 (T1) (en porcentaje del importe de la exposición al riesgo) si no se hubieran aplicado las disposiciones transitorias de la NIIF 9 o de ECL análogas</t>
  </si>
  <si>
    <t>Capital de nivel 1 (T1) (en porcentaje del importe de la
exposición al riesgo) si no se hubiera aplicado el
tratamiento temporal de pérdidas y ganancias no realizadas valoradas al valor razonable con cambios en OCI de conformidad con el artículo 468 del RRC</t>
  </si>
  <si>
    <t>Capital total (en porcentaje del importe de la exposición
al riesgo)</t>
  </si>
  <si>
    <t>Capital total (en porcentaje del importe de la exposición al riesgo) si no se hubieran aplicado las disposiciones transitorias de la NIIF 9 o de ECL análogas</t>
  </si>
  <si>
    <t>Capital total (en porcentaje del importe de la exposición al riesgo) si no se hubiera aplicado el tratamiento temporal de pérdidas y ganancias no realizadas valoradas al valor razonable con cambios en OCI de conformidad con el artículo 468 del RRC</t>
  </si>
  <si>
    <t>Medida de la exposición total correspondiente a la ratio de apalancamiento</t>
  </si>
  <si>
    <t>Ratio de apalancamiento si no se hubieran aplicado las disposiciones transitorias de la NIIF 9 o de ECL análogas</t>
  </si>
  <si>
    <t>Ratio de apalancamiento si no se hubiera aplicado el tratamiento temporal de pérdidas y ganancias no realizadas valoradas al valor razonable con cambios en OCI de conformidad con el artículo 468 del RRC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</si>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</sst>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10" fillId="2" borderId="0" xfId="1" applyNumberFormat="1" applyFont="1" applyFill="1" applyAlignment="1">
      <alignment horizontal="center"/>
    </xf>
    <xf numFmtId="10" fontId="0" fillId="2" borderId="0" xfId="0" applyNumberFormat="1" applyFill="1"/>
    <xf numFmtId="0" fontId="14" fillId="2" borderId="0" xfId="0" applyFont="1" applyFill="1" applyAlignment="1">
      <alignment horizontal="left" vertical="center" wrapText="1"/>
    </xf>
    <xf numFmtId="164" fontId="15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9" fillId="3" borderId="0" xfId="0" applyNumberFormat="1" applyFont="1" applyFill="1" applyAlignment="1">
      <alignment horizontal="center" vertical="top"/>
    </xf>
    <xf numFmtId="164" fontId="9" fillId="2" borderId="0" xfId="0" applyNumberFormat="1" applyFont="1" applyFill="1" applyAlignment="1">
      <alignment horizontal="center" vertical="top"/>
    </xf>
    <xf numFmtId="164" fontId="16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2" fillId="3" borderId="0" xfId="0" applyNumberFormat="1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17" fillId="2" borderId="0" xfId="0" applyNumberFormat="1" applyFont="1" applyFill="1" applyAlignment="1">
      <alignment horizontal="center" vertical="top"/>
    </xf>
    <xf numFmtId="0" fontId="18" fillId="2" borderId="0" xfId="0" applyFont="1" applyFill="1"/>
    <xf numFmtId="0" fontId="17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164" fontId="17" fillId="3" borderId="0" xfId="0" applyNumberFormat="1" applyFont="1" applyFill="1" applyAlignment="1">
      <alignment horizontal="center" vertical="top"/>
    </xf>
    <xf numFmtId="164" fontId="17" fillId="2" borderId="0" xfId="0" quotePrefix="1" applyNumberFormat="1" applyFont="1" applyFill="1" applyAlignment="1">
      <alignment horizontal="center" vertical="top"/>
    </xf>
    <xf numFmtId="164" fontId="7" fillId="3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10" fontId="7" fillId="3" borderId="0" xfId="0" applyNumberFormat="1" applyFont="1" applyFill="1" applyAlignment="1">
      <alignment horizontal="center" vertical="center"/>
    </xf>
    <xf numFmtId="10" fontId="7" fillId="2" borderId="0" xfId="0" applyNumberFormat="1" applyFont="1" applyFill="1" applyAlignment="1">
      <alignment horizontal="center" vertical="center"/>
    </xf>
    <xf numFmtId="10" fontId="15" fillId="2" borderId="0" xfId="0" applyNumberFormat="1" applyFont="1" applyFill="1" applyAlignment="1">
      <alignment horizontal="center" vertical="center"/>
    </xf>
    <xf numFmtId="10" fontId="9" fillId="3" borderId="0" xfId="0" applyNumberFormat="1" applyFont="1" applyFill="1" applyAlignment="1">
      <alignment horizontal="center" vertical="top"/>
    </xf>
    <xf numFmtId="10" fontId="9" fillId="2" borderId="0" xfId="0" applyNumberFormat="1" applyFont="1" applyFill="1" applyAlignment="1">
      <alignment horizontal="center" vertical="top"/>
    </xf>
    <xf numFmtId="10" fontId="16" fillId="2" borderId="0" xfId="0" applyNumberFormat="1" applyFont="1" applyFill="1" applyAlignment="1">
      <alignment horizontal="center" vertical="top"/>
    </xf>
    <xf numFmtId="10" fontId="2" fillId="3" borderId="0" xfId="0" applyNumberFormat="1" applyFont="1" applyFill="1" applyAlignment="1">
      <alignment horizontal="center" vertical="top"/>
    </xf>
    <xf numFmtId="10" fontId="2" fillId="2" borderId="0" xfId="0" applyNumberFormat="1" applyFont="1" applyFill="1" applyAlignment="1">
      <alignment horizontal="center" vertical="top"/>
    </xf>
    <xf numFmtId="10" fontId="17" fillId="2" borderId="0" xfId="0" applyNumberFormat="1" applyFont="1" applyFill="1" applyAlignment="1">
      <alignment horizontal="center" vertical="top"/>
    </xf>
    <xf numFmtId="10" fontId="17" fillId="3" borderId="0" xfId="0" applyNumberFormat="1" applyFont="1" applyFill="1" applyAlignment="1">
      <alignment horizontal="center" vertical="top"/>
    </xf>
    <xf numFmtId="0" fontId="0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top"/>
    </xf>
    <xf numFmtId="10" fontId="9" fillId="2" borderId="0" xfId="1" applyNumberFormat="1" applyFont="1" applyFill="1" applyAlignment="1">
      <alignment horizontal="center" vertical="top"/>
    </xf>
    <xf numFmtId="164" fontId="0" fillId="3" borderId="0" xfId="0" applyNumberFormat="1" applyFont="1" applyFill="1" applyAlignment="1">
      <alignment horizontal="center" vertical="top"/>
    </xf>
    <xf numFmtId="164" fontId="0" fillId="2" borderId="0" xfId="0" applyNumberFormat="1" applyFont="1" applyFill="1" applyAlignment="1">
      <alignment horizontal="center" vertical="top"/>
    </xf>
    <xf numFmtId="164" fontId="18" fillId="2" borderId="0" xfId="0" applyNumberFormat="1" applyFont="1" applyFill="1" applyAlignment="1">
      <alignment horizontal="center" vertical="top"/>
    </xf>
    <xf numFmtId="10" fontId="17" fillId="3" borderId="0" xfId="0" applyNumberFormat="1" applyFont="1" applyFill="1" applyAlignment="1">
      <alignment horizontal="center" vertical="center"/>
    </xf>
    <xf numFmtId="10" fontId="17" fillId="2" borderId="0" xfId="0" applyNumberFormat="1" applyFont="1" applyFill="1" applyAlignment="1">
      <alignment horizontal="center" vertical="center"/>
    </xf>
    <xf numFmtId="164" fontId="17" fillId="2" borderId="0" xfId="0" quotePrefix="1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orosidad+Cob'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s/informacion_para_brinversores/vista_rapida/cifra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Contents!A1"/><Relationship Id="rId1" Type="http://schemas.openxmlformats.org/officeDocument/2006/relationships/hyperlink" Target="#Solvenc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R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 y Cobertura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148371" y="258242"/>
    <xdr:ext cx="1224000" cy="216000"/>
    <xdr:sp macro="" textlink="">
      <xdr:nvSpPr>
        <xdr:cNvPr id="2" name="67 Rectángulo redondeado"/>
        <xdr:cNvSpPr/>
      </xdr:nvSpPr>
      <xdr:spPr bwMode="auto">
        <a:xfrm>
          <a:off x="2148371" y="258242"/>
          <a:ext cx="1224000" cy="216000"/>
        </a:xfrm>
        <a:prstGeom prst="roundRect">
          <a:avLst>
            <a:gd name="adj" fmla="val 50000"/>
          </a:avLst>
        </a:prstGeom>
        <a:solidFill>
          <a:srgbClr val="EC1C24"/>
        </a:solidFill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2</xdr:col>
      <xdr:colOff>507959</xdr:colOff>
      <xdr:row>1</xdr:row>
      <xdr:rowOff>42383</xdr:rowOff>
    </xdr:from>
    <xdr:to>
      <xdr:col>4</xdr:col>
      <xdr:colOff>275169</xdr:colOff>
      <xdr:row>2</xdr:row>
      <xdr:rowOff>132088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031959" y="232883"/>
          <a:ext cx="146266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150" b="1" i="0">
              <a:solidFill>
                <a:schemeClr val="bg1"/>
              </a:solidFill>
              <a:latin typeface="Calibri" pitchFamily="34" charset="0"/>
            </a:rPr>
            <a:t>Transicional</a:t>
          </a:r>
        </a:p>
      </xdr:txBody>
    </xdr:sp>
    <xdr:clientData/>
  </xdr:twoCellAnchor>
  <xdr:absoluteAnchor>
    <xdr:pos x="751415" y="258191"/>
    <xdr:ext cx="1224000" cy="216000"/>
    <xdr:sp macro="" textlink="">
      <xdr:nvSpPr>
        <xdr:cNvPr id="4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5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</a:t>
          </a:r>
          <a:r>
            <a:rPr lang="es-ES" sz="1200" b="1" baseline="0">
              <a:solidFill>
                <a:schemeClr val="tx1"/>
              </a:solidFill>
              <a:latin typeface="Calibri" pitchFamily="34" charset="0"/>
            </a:rPr>
            <a:t> 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145</v>
      </c>
      <c r="D10" s="3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60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4T20</v>
      </c>
      <c r="G14" s="9" t="str">
        <f>+'KF-B'!F14</f>
        <v>4T19</v>
      </c>
      <c r="H14" s="9" t="s">
        <v>0</v>
      </c>
    </row>
    <row r="15" spans="2:8" s="19" customFormat="1" x14ac:dyDescent="0.25">
      <c r="B15" s="19" t="s">
        <v>41</v>
      </c>
      <c r="F15" s="20">
        <v>44261.675000000003</v>
      </c>
      <c r="G15" s="25">
        <v>41898.864000000001</v>
      </c>
      <c r="H15" s="35">
        <f>IF(ISERROR($F15/G15),"-",$F15/G15-1)</f>
        <v>5.6393199586509013E-2</v>
      </c>
    </row>
    <row r="16" spans="2:8" x14ac:dyDescent="0.25">
      <c r="B16" s="21" t="s">
        <v>135</v>
      </c>
      <c r="C16" s="21"/>
      <c r="D16" s="21"/>
      <c r="E16" s="21"/>
      <c r="F16" s="20">
        <v>44996.474000000002</v>
      </c>
      <c r="G16" s="23">
        <v>42806.716999999997</v>
      </c>
      <c r="H16" s="41">
        <f>IF(ISERROR($F16/G16),"-",$F16/G16-1)</f>
        <v>5.1154518577072983E-2</v>
      </c>
    </row>
    <row r="17" spans="2:8" x14ac:dyDescent="0.25">
      <c r="B17" s="19" t="s">
        <v>136</v>
      </c>
      <c r="C17" s="19"/>
      <c r="D17" s="19"/>
      <c r="E17" s="19"/>
      <c r="F17" s="20">
        <v>1073.127</v>
      </c>
      <c r="G17" s="25">
        <v>1317.5360000000001</v>
      </c>
      <c r="H17" s="35">
        <f>IF(ISERROR($F17/G17),"-",$F17/G17-1)</f>
        <v>-0.18550460860272511</v>
      </c>
    </row>
    <row r="18" spans="2:8" ht="15" customHeight="1" x14ac:dyDescent="0.25">
      <c r="B18" s="5" t="s">
        <v>134</v>
      </c>
      <c r="C18" s="5"/>
      <c r="D18" s="5"/>
      <c r="E18" s="5"/>
      <c r="F18" s="69">
        <v>2.3227992169832096E-2</v>
      </c>
      <c r="G18" s="70">
        <v>2.9833492355825771E-2</v>
      </c>
      <c r="H18" s="71" t="str">
        <f>IF(ISERROR($F18-G18),"-",CONCATENATE((FIXED($F18-G18,4)*10000)," pbs"))</f>
        <v>-66 pbs</v>
      </c>
    </row>
    <row r="19" spans="2:8" x14ac:dyDescent="0.25">
      <c r="B19" s="19" t="s">
        <v>105</v>
      </c>
      <c r="C19" s="19"/>
      <c r="D19" s="19"/>
      <c r="E19" s="19"/>
      <c r="F19" s="20">
        <v>761.05</v>
      </c>
      <c r="G19" s="25">
        <v>760.23699999999997</v>
      </c>
      <c r="H19" s="35">
        <f>IF(ISERROR($F19/G19),"-",$F19/G19-1)</f>
        <v>1.0694033571110317E-3</v>
      </c>
    </row>
    <row r="20" spans="2:8" ht="15" customHeight="1" x14ac:dyDescent="0.25">
      <c r="B20" s="5" t="s">
        <v>137</v>
      </c>
      <c r="C20" s="5"/>
      <c r="D20" s="5"/>
      <c r="E20" s="5"/>
      <c r="F20" s="69">
        <v>0.79313303276011549</v>
      </c>
      <c r="G20" s="70">
        <v>0.56543964846568173</v>
      </c>
      <c r="H20" s="71" t="str">
        <f>IF(ISERROR($F20-G20),"-",CONCATENATE((FIXED($F20-G20,4)*10000)," pbs"))</f>
        <v>2277 pbs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152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27</v>
      </c>
      <c r="G28" s="4"/>
    </row>
    <row r="29" spans="2:8" x14ac:dyDescent="0.25">
      <c r="B29" s="73" t="s">
        <v>49</v>
      </c>
      <c r="G29" s="4"/>
    </row>
    <row r="30" spans="2:8" x14ac:dyDescent="0.25">
      <c r="B30" s="7"/>
      <c r="C30" s="7"/>
      <c r="D30" s="7"/>
      <c r="E30" s="7"/>
      <c r="F30" s="8" t="str">
        <f>+F14</f>
        <v>4T20</v>
      </c>
      <c r="G30" s="9" t="str">
        <f>+'KF-B'!F36</f>
        <v>3T20</v>
      </c>
      <c r="H30" s="9" t="s">
        <v>0</v>
      </c>
    </row>
    <row r="31" spans="2:8" x14ac:dyDescent="0.25">
      <c r="B31" s="19" t="s">
        <v>41</v>
      </c>
      <c r="C31" s="19"/>
      <c r="D31" s="19"/>
      <c r="E31" s="19"/>
      <c r="F31" s="20">
        <f t="shared" ref="F31:F36" si="0">+F15</f>
        <v>44261.675000000003</v>
      </c>
      <c r="G31" s="25">
        <v>43799.461000000003</v>
      </c>
      <c r="H31" s="35">
        <f>IF(ISERROR($F31/G31),"-",$F31/G31-1)</f>
        <v>1.0552960914290699E-2</v>
      </c>
    </row>
    <row r="32" spans="2:8" x14ac:dyDescent="0.25">
      <c r="B32" s="21" t="s">
        <v>135</v>
      </c>
      <c r="C32" s="21"/>
      <c r="D32" s="21"/>
      <c r="E32" s="21"/>
      <c r="F32" s="22">
        <f t="shared" si="0"/>
        <v>44996.474000000002</v>
      </c>
      <c r="G32" s="23">
        <v>44654.591</v>
      </c>
      <c r="H32" s="41">
        <f>IF(ISERROR($F32/G32),"-",$F32/G32-1)</f>
        <v>7.6561668653509773E-3</v>
      </c>
    </row>
    <row r="33" spans="2:8" x14ac:dyDescent="0.25">
      <c r="B33" s="19" t="s">
        <v>136</v>
      </c>
      <c r="C33" s="19"/>
      <c r="D33" s="19"/>
      <c r="E33" s="19"/>
      <c r="F33" s="20">
        <f t="shared" si="0"/>
        <v>1073.127</v>
      </c>
      <c r="G33" s="25">
        <v>1162.741</v>
      </c>
      <c r="H33" s="35">
        <f>IF(ISERROR($F33/G33),"-",$F33/G33-1)</f>
        <v>-7.7071334028816385E-2</v>
      </c>
    </row>
    <row r="34" spans="2:8" ht="15" customHeight="1" x14ac:dyDescent="0.25">
      <c r="B34" s="5" t="s">
        <v>134</v>
      </c>
      <c r="C34" s="5"/>
      <c r="D34" s="5"/>
      <c r="E34" s="5"/>
      <c r="F34" s="69">
        <f t="shared" si="0"/>
        <v>2.3227992169832096E-2</v>
      </c>
      <c r="G34" s="70">
        <v>2.5355677563685904E-2</v>
      </c>
      <c r="H34" s="71" t="str">
        <f>IF(ISERROR($F34-G34),"-",CONCATENATE((FIXED($F34-G34,4)*10000)," pbs"))</f>
        <v>-21 pbs</v>
      </c>
    </row>
    <row r="35" spans="2:8" x14ac:dyDescent="0.25">
      <c r="B35" s="19" t="s">
        <v>105</v>
      </c>
      <c r="C35" s="19"/>
      <c r="D35" s="19"/>
      <c r="E35" s="19"/>
      <c r="F35" s="20">
        <f t="shared" si="0"/>
        <v>761.05</v>
      </c>
      <c r="G35" s="25">
        <v>778.10900000000004</v>
      </c>
      <c r="H35" s="35">
        <f>IF(ISERROR($F35/G35),"-",$F35/G35-1)</f>
        <v>-2.1923663651236658E-2</v>
      </c>
    </row>
    <row r="36" spans="2:8" ht="15" customHeight="1" x14ac:dyDescent="0.25">
      <c r="B36" s="5" t="s">
        <v>137</v>
      </c>
      <c r="C36" s="5"/>
      <c r="D36" s="5"/>
      <c r="E36" s="5"/>
      <c r="F36" s="69">
        <f t="shared" si="0"/>
        <v>0.79313303276011549</v>
      </c>
      <c r="G36" s="70">
        <v>0.65412046572233207</v>
      </c>
      <c r="H36" s="71" t="str">
        <f>IF(ISERROR($F36-G36),"-",CONCATENATE((FIXED($F36-G36,4)*10000)," pbs"))</f>
        <v>1390 pbs</v>
      </c>
    </row>
    <row r="37" spans="2:8" x14ac:dyDescent="0.25">
      <c r="B37" s="5"/>
    </row>
    <row r="38" spans="2:8" ht="17.25" x14ac:dyDescent="0.25">
      <c r="B38" s="67" t="s">
        <v>152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6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61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ht="17.25" x14ac:dyDescent="0.25">
      <c r="B14" s="7"/>
      <c r="C14" s="7"/>
      <c r="D14" s="7"/>
      <c r="E14" s="7"/>
      <c r="F14" s="8" t="s">
        <v>149</v>
      </c>
      <c r="G14" s="9" t="s">
        <v>151</v>
      </c>
      <c r="H14" s="9" t="s">
        <v>0</v>
      </c>
    </row>
    <row r="15" spans="2:8" x14ac:dyDescent="0.25">
      <c r="B15" s="21" t="s">
        <v>7</v>
      </c>
      <c r="C15" s="21"/>
      <c r="D15" s="21"/>
      <c r="E15" s="21"/>
      <c r="F15" s="22">
        <v>2060</v>
      </c>
      <c r="G15" s="23">
        <v>2060</v>
      </c>
      <c r="H15" s="41">
        <f>IF(ISERROR($F15/G15),"-",ABS($F15)/ABS(G15)-1)</f>
        <v>0</v>
      </c>
    </row>
    <row r="16" spans="2:8" x14ac:dyDescent="0.25">
      <c r="B16" s="21" t="s">
        <v>62</v>
      </c>
      <c r="C16" s="21"/>
      <c r="D16" s="21"/>
      <c r="E16" s="21"/>
      <c r="F16" s="22">
        <v>3512.0072385650201</v>
      </c>
      <c r="G16" s="23">
        <v>3214.7831729783102</v>
      </c>
      <c r="H16" s="41">
        <f t="shared" ref="H16:H17" si="0">IF(ISERROR($F16/G16),"-",ABS($F16)/ABS(G16)-1)</f>
        <v>9.2455400440381474E-2</v>
      </c>
    </row>
    <row r="17" spans="2:9" x14ac:dyDescent="0.25">
      <c r="B17" s="21" t="s">
        <v>63</v>
      </c>
      <c r="C17" s="21"/>
      <c r="D17" s="21"/>
      <c r="E17" s="21"/>
      <c r="F17" s="22">
        <v>72.1036</v>
      </c>
      <c r="G17" s="23">
        <v>176.08250000000001</v>
      </c>
      <c r="H17" s="41">
        <f t="shared" si="0"/>
        <v>-0.59051240185708398</v>
      </c>
    </row>
    <row r="18" spans="2:9" x14ac:dyDescent="0.25">
      <c r="B18" s="21" t="s">
        <v>148</v>
      </c>
      <c r="C18" s="21"/>
      <c r="D18" s="21"/>
      <c r="E18" s="21"/>
      <c r="F18" s="22">
        <v>-110.788003</v>
      </c>
      <c r="G18" s="23">
        <v>0</v>
      </c>
      <c r="H18" s="41" t="str">
        <f t="shared" ref="H18" si="1">IF(ISERROR($F18/G18),"-",ABS($F18)/ABS(G18)-1)</f>
        <v>-</v>
      </c>
    </row>
    <row r="19" spans="2:9" x14ac:dyDescent="0.25">
      <c r="B19" s="21" t="s">
        <v>64</v>
      </c>
      <c r="C19" s="21"/>
      <c r="D19" s="21"/>
      <c r="E19" s="21"/>
      <c r="F19" s="22">
        <v>2.3590802805632047</v>
      </c>
      <c r="G19" s="23">
        <v>4.1976235621000999</v>
      </c>
      <c r="H19" s="41">
        <f t="shared" ref="H19:H31" si="2">IF(ISERROR($F19/G19),"-",ABS($F19)/ABS(G19)-1)</f>
        <v>-0.43799622675480199</v>
      </c>
    </row>
    <row r="20" spans="2:9" x14ac:dyDescent="0.25">
      <c r="B20" s="21" t="s">
        <v>65</v>
      </c>
      <c r="C20" s="21"/>
      <c r="D20" s="21"/>
      <c r="E20" s="21"/>
      <c r="F20" s="22">
        <v>654.4094897904738</v>
      </c>
      <c r="G20" s="23">
        <v>568.822</v>
      </c>
      <c r="H20" s="41">
        <f t="shared" si="2"/>
        <v>0.15046445072531256</v>
      </c>
    </row>
    <row r="21" spans="2:9" x14ac:dyDescent="0.25">
      <c r="B21" s="21" t="s">
        <v>66</v>
      </c>
      <c r="C21" s="21"/>
      <c r="D21" s="21"/>
      <c r="E21" s="21"/>
      <c r="F21" s="22">
        <v>-322.47904030820388</v>
      </c>
      <c r="G21" s="23">
        <v>-351.93400000000003</v>
      </c>
      <c r="H21" s="41">
        <f t="shared" si="2"/>
        <v>-8.3694555489938871E-2</v>
      </c>
    </row>
    <row r="22" spans="2:9" x14ac:dyDescent="0.25">
      <c r="B22" s="21" t="s">
        <v>67</v>
      </c>
      <c r="C22" s="21"/>
      <c r="D22" s="21"/>
      <c r="E22" s="21"/>
      <c r="F22" s="22">
        <v>-476.12161008297136</v>
      </c>
      <c r="G22" s="23">
        <v>-488.11210661011285</v>
      </c>
      <c r="H22" s="41">
        <f t="shared" si="2"/>
        <v>-2.4565046358743792E-2</v>
      </c>
    </row>
    <row r="23" spans="2:9" x14ac:dyDescent="0.25">
      <c r="B23" s="5" t="s">
        <v>68</v>
      </c>
      <c r="C23" s="5"/>
      <c r="D23" s="5"/>
      <c r="E23" s="5"/>
      <c r="F23" s="17">
        <v>5391.4907552448822</v>
      </c>
      <c r="G23" s="37">
        <v>5183.8391899302978</v>
      </c>
      <c r="H23" s="38">
        <f t="shared" si="2"/>
        <v>4.0057485910818924E-2</v>
      </c>
    </row>
    <row r="24" spans="2:9" x14ac:dyDescent="0.25">
      <c r="B24" s="5" t="s">
        <v>69</v>
      </c>
      <c r="C24" s="5"/>
      <c r="D24" s="5"/>
      <c r="E24" s="5"/>
      <c r="F24" s="17">
        <v>5391.4907552448822</v>
      </c>
      <c r="G24" s="37">
        <v>5183.8391899302978</v>
      </c>
      <c r="H24" s="38">
        <f t="shared" si="2"/>
        <v>4.0057485910818924E-2</v>
      </c>
    </row>
    <row r="25" spans="2:9" x14ac:dyDescent="0.25">
      <c r="B25" s="5" t="s">
        <v>70</v>
      </c>
      <c r="C25" s="5"/>
      <c r="D25" s="5"/>
      <c r="E25" s="5"/>
      <c r="F25" s="17">
        <v>5391.4907552448822</v>
      </c>
      <c r="G25" s="37">
        <v>5183.8391899302978</v>
      </c>
      <c r="H25" s="38">
        <f t="shared" si="2"/>
        <v>4.0057485910818924E-2</v>
      </c>
    </row>
    <row r="26" spans="2:9" x14ac:dyDescent="0.25">
      <c r="B26" s="5" t="s">
        <v>71</v>
      </c>
      <c r="C26" s="5"/>
      <c r="D26" s="5"/>
      <c r="E26" s="5"/>
      <c r="F26" s="17">
        <v>30241.327959824826</v>
      </c>
      <c r="G26" s="37">
        <v>30186.41676327449</v>
      </c>
      <c r="H26" s="38">
        <f t="shared" si="2"/>
        <v>1.8190697153941393E-3</v>
      </c>
    </row>
    <row r="27" spans="2:9" x14ac:dyDescent="0.25">
      <c r="B27" s="21" t="s">
        <v>141</v>
      </c>
      <c r="C27" s="5"/>
      <c r="D27" s="5"/>
      <c r="E27" s="5"/>
      <c r="F27" s="22">
        <v>28025.056738629271</v>
      </c>
      <c r="G27" s="23">
        <v>27893.674343274488</v>
      </c>
      <c r="H27" s="41">
        <f t="shared" si="2"/>
        <v>4.710114334093074E-3</v>
      </c>
    </row>
    <row r="28" spans="2:9" ht="17.25" x14ac:dyDescent="0.3">
      <c r="B28" s="6" t="s">
        <v>72</v>
      </c>
      <c r="C28" s="6"/>
      <c r="D28" s="6"/>
      <c r="E28" s="6"/>
      <c r="F28" s="42">
        <v>0.17828220911487092</v>
      </c>
      <c r="G28" s="43">
        <v>0.17172754323848996</v>
      </c>
      <c r="H28" s="44">
        <f t="shared" si="2"/>
        <v>3.816898415228609E-2</v>
      </c>
    </row>
    <row r="29" spans="2:9" ht="17.25" x14ac:dyDescent="0.3">
      <c r="B29" s="6" t="s">
        <v>73</v>
      </c>
      <c r="C29" s="6"/>
      <c r="D29" s="6"/>
      <c r="E29" s="6"/>
      <c r="F29" s="42">
        <v>0.17828220911487092</v>
      </c>
      <c r="G29" s="43">
        <v>0.17172754323848996</v>
      </c>
      <c r="H29" s="44">
        <f t="shared" si="2"/>
        <v>3.816898415228609E-2</v>
      </c>
    </row>
    <row r="30" spans="2:9" ht="17.25" x14ac:dyDescent="0.3">
      <c r="B30" s="6" t="s">
        <v>74</v>
      </c>
      <c r="C30" s="6"/>
      <c r="D30" s="6"/>
      <c r="E30" s="6"/>
      <c r="F30" s="42">
        <v>0.17828220911487092</v>
      </c>
      <c r="G30" s="43">
        <v>0.17172754323848996</v>
      </c>
      <c r="H30" s="44">
        <f t="shared" si="2"/>
        <v>3.816898415228609E-2</v>
      </c>
    </row>
    <row r="31" spans="2:9" ht="17.25" x14ac:dyDescent="0.3">
      <c r="B31" s="6" t="s">
        <v>75</v>
      </c>
      <c r="C31" s="6"/>
      <c r="D31" s="6"/>
      <c r="E31" s="6"/>
      <c r="F31" s="42">
        <v>9.2298497136915916E-2</v>
      </c>
      <c r="G31" s="43">
        <v>8.5599470173417305E-2</v>
      </c>
      <c r="H31" s="44">
        <f t="shared" si="2"/>
        <v>7.8260145184624985E-2</v>
      </c>
    </row>
    <row r="32" spans="2:9" x14ac:dyDescent="0.25">
      <c r="B32" s="50" t="s">
        <v>8</v>
      </c>
      <c r="C32" s="21"/>
      <c r="D32" s="21"/>
      <c r="E32" s="21"/>
      <c r="F32" s="51"/>
      <c r="G32" s="21"/>
      <c r="H32" s="52"/>
      <c r="I32" s="78"/>
    </row>
    <row r="33" spans="2:8" x14ac:dyDescent="0.25">
      <c r="B33" s="53" t="s">
        <v>76</v>
      </c>
      <c r="C33" s="54"/>
      <c r="D33" s="54"/>
      <c r="E33" s="54"/>
      <c r="F33" s="55">
        <v>0.17443817509659157</v>
      </c>
      <c r="G33" s="77">
        <v>0.16941668404880256</v>
      </c>
      <c r="H33" s="56">
        <f t="shared" ref="H33:H35" si="3">IF(ISERROR($F33/G33),"-",ABS($F33)/ABS(G33)-1)</f>
        <v>2.9639885091497398E-2</v>
      </c>
    </row>
    <row r="34" spans="2:8" x14ac:dyDescent="0.25">
      <c r="B34" s="50" t="s">
        <v>77</v>
      </c>
      <c r="C34" s="21"/>
      <c r="D34" s="21"/>
      <c r="E34" s="21"/>
      <c r="F34" s="57">
        <v>0.17443817509659157</v>
      </c>
      <c r="G34" s="58">
        <v>0.16941668404880256</v>
      </c>
      <c r="H34" s="59">
        <f t="shared" si="3"/>
        <v>2.9639885091497398E-2</v>
      </c>
    </row>
    <row r="35" spans="2:8" x14ac:dyDescent="0.25">
      <c r="B35" s="50" t="s">
        <v>78</v>
      </c>
      <c r="C35" s="21"/>
      <c r="D35" s="21"/>
      <c r="E35" s="21"/>
      <c r="F35" s="57">
        <v>9.0188302164609144E-2</v>
      </c>
      <c r="G35" s="58">
        <v>8.4412543464266729E-2</v>
      </c>
      <c r="H35" s="59">
        <f t="shared" si="3"/>
        <v>6.8422990983412202E-2</v>
      </c>
    </row>
    <row r="36" spans="2:8" x14ac:dyDescent="0.25">
      <c r="B36" s="50"/>
      <c r="C36" s="21"/>
      <c r="D36" s="21"/>
      <c r="E36" s="21"/>
      <c r="F36" s="58"/>
      <c r="G36" s="58"/>
      <c r="H36" s="59"/>
    </row>
    <row r="37" spans="2:8" ht="17.25" x14ac:dyDescent="0.25">
      <c r="B37" s="67" t="s">
        <v>142</v>
      </c>
      <c r="C37" s="21"/>
      <c r="D37" s="21"/>
      <c r="E37" s="21"/>
      <c r="F37" s="58"/>
      <c r="G37" s="58"/>
      <c r="H37" s="59"/>
    </row>
    <row r="38" spans="2:8" ht="17.25" x14ac:dyDescent="0.25">
      <c r="B38" s="67" t="s">
        <v>143</v>
      </c>
      <c r="C38" s="21"/>
      <c r="D38" s="21"/>
      <c r="E38" s="21"/>
      <c r="F38" s="58"/>
      <c r="G38" s="58"/>
      <c r="H38" s="59"/>
    </row>
    <row r="41" spans="2:8" ht="17.25" x14ac:dyDescent="0.3">
      <c r="B41" s="6" t="s">
        <v>27</v>
      </c>
      <c r="G41" s="4"/>
    </row>
    <row r="42" spans="2:8" x14ac:dyDescent="0.25">
      <c r="B42" s="73" t="s">
        <v>49</v>
      </c>
      <c r="G42" s="4"/>
    </row>
    <row r="43" spans="2:8" ht="17.25" x14ac:dyDescent="0.25">
      <c r="B43" s="7"/>
      <c r="C43" s="7"/>
      <c r="D43" s="7"/>
      <c r="E43" s="7"/>
      <c r="F43" s="8" t="s">
        <v>149</v>
      </c>
      <c r="G43" s="9" t="s">
        <v>150</v>
      </c>
      <c r="H43" s="9" t="s">
        <v>0</v>
      </c>
    </row>
    <row r="44" spans="2:8" x14ac:dyDescent="0.25">
      <c r="B44" s="21" t="s">
        <v>7</v>
      </c>
      <c r="C44" s="21"/>
      <c r="D44" s="21"/>
      <c r="E44" s="21"/>
      <c r="F44" s="22">
        <f>+F15</f>
        <v>2060</v>
      </c>
      <c r="G44" s="23">
        <v>2060</v>
      </c>
      <c r="H44" s="41">
        <f>IF(ISERROR($F44/G44),"-",ABS($F44)/ABS(G44)-1)</f>
        <v>0</v>
      </c>
    </row>
    <row r="45" spans="2:8" x14ac:dyDescent="0.25">
      <c r="B45" s="21" t="s">
        <v>62</v>
      </c>
      <c r="C45" s="21"/>
      <c r="D45" s="21"/>
      <c r="E45" s="21"/>
      <c r="F45" s="22">
        <f>+F16</f>
        <v>3512.0072385650201</v>
      </c>
      <c r="G45" s="23">
        <v>3442.03880903562</v>
      </c>
      <c r="H45" s="41">
        <f t="shared" ref="H45:H46" si="4">IF(ISERROR($F45/G45),"-",ABS($F45)/ABS(G45)-1)</f>
        <v>2.032761203787925E-2</v>
      </c>
    </row>
    <row r="46" spans="2:8" x14ac:dyDescent="0.25">
      <c r="B46" s="21" t="s">
        <v>63</v>
      </c>
      <c r="C46" s="21"/>
      <c r="D46" s="21"/>
      <c r="E46" s="21"/>
      <c r="F46" s="22">
        <f>+F17</f>
        <v>72.1036</v>
      </c>
      <c r="G46" s="23">
        <v>63.947600000000008</v>
      </c>
      <c r="H46" s="41">
        <f t="shared" si="4"/>
        <v>0.12754192495105343</v>
      </c>
    </row>
    <row r="47" spans="2:8" x14ac:dyDescent="0.25">
      <c r="B47" s="21" t="s">
        <v>148</v>
      </c>
      <c r="C47" s="21"/>
      <c r="D47" s="21"/>
      <c r="E47" s="21"/>
      <c r="F47" s="22">
        <f t="shared" ref="F47:F60" si="5">+F18</f>
        <v>-110.788003</v>
      </c>
      <c r="G47" s="23">
        <v>0</v>
      </c>
      <c r="H47" s="41" t="str">
        <f t="shared" ref="H47:H60" si="6">IF(ISERROR($F47/G47),"-",ABS($F47)/ABS(G47)-1)</f>
        <v>-</v>
      </c>
    </row>
    <row r="48" spans="2:8" x14ac:dyDescent="0.25">
      <c r="B48" s="21" t="s">
        <v>64</v>
      </c>
      <c r="C48" s="21"/>
      <c r="D48" s="21"/>
      <c r="E48" s="21"/>
      <c r="F48" s="22">
        <f t="shared" si="5"/>
        <v>2.3590802805632047</v>
      </c>
      <c r="G48" s="23">
        <v>2.6329691252692742</v>
      </c>
      <c r="H48" s="41">
        <f t="shared" si="6"/>
        <v>-0.10402280910835171</v>
      </c>
    </row>
    <row r="49" spans="2:8" x14ac:dyDescent="0.25">
      <c r="B49" s="21" t="s">
        <v>65</v>
      </c>
      <c r="C49" s="21"/>
      <c r="D49" s="21"/>
      <c r="E49" s="21"/>
      <c r="F49" s="22">
        <f t="shared" si="5"/>
        <v>654.4094897904738</v>
      </c>
      <c r="G49" s="23">
        <v>601.96353331951161</v>
      </c>
      <c r="H49" s="41">
        <f t="shared" si="6"/>
        <v>8.7124806683472E-2</v>
      </c>
    </row>
    <row r="50" spans="2:8" x14ac:dyDescent="0.25">
      <c r="B50" s="21" t="s">
        <v>66</v>
      </c>
      <c r="C50" s="21"/>
      <c r="D50" s="21"/>
      <c r="E50" s="21"/>
      <c r="F50" s="22">
        <f t="shared" si="5"/>
        <v>-322.47904030820388</v>
      </c>
      <c r="G50" s="23">
        <v>-354.17</v>
      </c>
      <c r="H50" s="41">
        <f t="shared" si="6"/>
        <v>-8.9479514616698563E-2</v>
      </c>
    </row>
    <row r="51" spans="2:8" x14ac:dyDescent="0.25">
      <c r="B51" s="21" t="s">
        <v>67</v>
      </c>
      <c r="C51" s="21"/>
      <c r="D51" s="21"/>
      <c r="E51" s="21"/>
      <c r="F51" s="22">
        <f t="shared" si="5"/>
        <v>-476.12161008297136</v>
      </c>
      <c r="G51" s="23">
        <v>-481.91241875150689</v>
      </c>
      <c r="H51" s="41">
        <f t="shared" si="6"/>
        <v>-1.2016309277809833E-2</v>
      </c>
    </row>
    <row r="52" spans="2:8" x14ac:dyDescent="0.25">
      <c r="B52" s="5" t="s">
        <v>68</v>
      </c>
      <c r="C52" s="5"/>
      <c r="D52" s="5"/>
      <c r="E52" s="5"/>
      <c r="F52" s="17">
        <f t="shared" si="5"/>
        <v>5391.4907552448822</v>
      </c>
      <c r="G52" s="37">
        <v>5334.5004927288946</v>
      </c>
      <c r="H52" s="38">
        <f t="shared" si="6"/>
        <v>1.0683336254944109E-2</v>
      </c>
    </row>
    <row r="53" spans="2:8" x14ac:dyDescent="0.25">
      <c r="B53" s="5" t="s">
        <v>69</v>
      </c>
      <c r="C53" s="5"/>
      <c r="D53" s="5"/>
      <c r="E53" s="5"/>
      <c r="F53" s="17">
        <f t="shared" si="5"/>
        <v>5391.4907552448822</v>
      </c>
      <c r="G53" s="37">
        <v>5334.5004927288946</v>
      </c>
      <c r="H53" s="38">
        <f t="shared" si="6"/>
        <v>1.0683336254944109E-2</v>
      </c>
    </row>
    <row r="54" spans="2:8" x14ac:dyDescent="0.25">
      <c r="B54" s="5" t="s">
        <v>70</v>
      </c>
      <c r="C54" s="5"/>
      <c r="D54" s="5"/>
      <c r="E54" s="5"/>
      <c r="F54" s="17">
        <f t="shared" si="5"/>
        <v>5391.4907552448822</v>
      </c>
      <c r="G54" s="37">
        <v>5334.5004927288946</v>
      </c>
      <c r="H54" s="38">
        <f t="shared" si="6"/>
        <v>1.0683336254944109E-2</v>
      </c>
    </row>
    <row r="55" spans="2:8" x14ac:dyDescent="0.25">
      <c r="B55" s="5" t="s">
        <v>71</v>
      </c>
      <c r="C55" s="5"/>
      <c r="D55" s="5"/>
      <c r="E55" s="5"/>
      <c r="F55" s="17">
        <f t="shared" si="5"/>
        <v>30241.327959824826</v>
      </c>
      <c r="G55" s="37">
        <v>30442.041260566788</v>
      </c>
      <c r="H55" s="38">
        <f t="shared" si="6"/>
        <v>-6.5932931048863219E-3</v>
      </c>
    </row>
    <row r="56" spans="2:8" x14ac:dyDescent="0.25">
      <c r="B56" s="21" t="s">
        <v>141</v>
      </c>
      <c r="C56" s="5"/>
      <c r="D56" s="5"/>
      <c r="E56" s="5"/>
      <c r="F56" s="22">
        <f t="shared" si="5"/>
        <v>28025.056738629271</v>
      </c>
      <c r="G56" s="23">
        <v>28147.670416306792</v>
      </c>
      <c r="H56" s="41">
        <f t="shared" si="6"/>
        <v>-4.3560861650023819E-3</v>
      </c>
    </row>
    <row r="57" spans="2:8" ht="17.25" x14ac:dyDescent="0.3">
      <c r="B57" s="6" t="s">
        <v>72</v>
      </c>
      <c r="C57" s="6"/>
      <c r="D57" s="6"/>
      <c r="E57" s="6"/>
      <c r="F57" s="42">
        <f t="shared" si="5"/>
        <v>0.17828220911487092</v>
      </c>
      <c r="G57" s="43">
        <v>0.17523465154877638</v>
      </c>
      <c r="H57" s="44">
        <f t="shared" si="6"/>
        <v>1.7391295266999451E-2</v>
      </c>
    </row>
    <row r="58" spans="2:8" ht="17.25" x14ac:dyDescent="0.3">
      <c r="B58" s="6" t="s">
        <v>73</v>
      </c>
      <c r="C58" s="6"/>
      <c r="D58" s="6"/>
      <c r="E58" s="6"/>
      <c r="F58" s="42">
        <f t="shared" si="5"/>
        <v>0.17828220911487092</v>
      </c>
      <c r="G58" s="43">
        <v>0.17523465154877638</v>
      </c>
      <c r="H58" s="44">
        <f t="shared" si="6"/>
        <v>1.7391295266999451E-2</v>
      </c>
    </row>
    <row r="59" spans="2:8" ht="17.25" x14ac:dyDescent="0.3">
      <c r="B59" s="6" t="s">
        <v>74</v>
      </c>
      <c r="C59" s="6"/>
      <c r="D59" s="6"/>
      <c r="E59" s="6"/>
      <c r="F59" s="42">
        <f t="shared" si="5"/>
        <v>0.17828220911487092</v>
      </c>
      <c r="G59" s="43">
        <v>0.17523465154877638</v>
      </c>
      <c r="H59" s="44">
        <f t="shared" si="6"/>
        <v>1.7391295266999451E-2</v>
      </c>
    </row>
    <row r="60" spans="2:8" ht="17.25" x14ac:dyDescent="0.3">
      <c r="B60" s="6" t="s">
        <v>75</v>
      </c>
      <c r="C60" s="6"/>
      <c r="D60" s="6"/>
      <c r="E60" s="6"/>
      <c r="F60" s="42">
        <f t="shared" si="5"/>
        <v>9.2298497136915916E-2</v>
      </c>
      <c r="G60" s="43">
        <v>9.1415619017469862E-2</v>
      </c>
      <c r="H60" s="44">
        <f t="shared" si="6"/>
        <v>9.6578476297068949E-3</v>
      </c>
    </row>
    <row r="61" spans="2:8" x14ac:dyDescent="0.25">
      <c r="B61" s="50" t="s">
        <v>8</v>
      </c>
      <c r="C61" s="21"/>
      <c r="D61" s="21"/>
      <c r="E61" s="21"/>
      <c r="F61" s="51"/>
      <c r="G61" s="21"/>
      <c r="H61" s="52"/>
    </row>
    <row r="62" spans="2:8" x14ac:dyDescent="0.25">
      <c r="B62" s="53" t="s">
        <v>76</v>
      </c>
      <c r="C62" s="54"/>
      <c r="D62" s="54"/>
      <c r="E62" s="54"/>
      <c r="F62" s="55">
        <f>+F33</f>
        <v>0.17443817509659157</v>
      </c>
      <c r="G62" s="77">
        <v>0.17108483026450766</v>
      </c>
      <c r="H62" s="56" t="str">
        <f t="shared" ref="H62:H64" si="7">IF(ISERROR($F62-G62),"-",CONCATENATE((FIXED($F62-G62,4)*10000)," pbs"))</f>
        <v>34 pbs</v>
      </c>
    </row>
    <row r="63" spans="2:8" x14ac:dyDescent="0.25">
      <c r="B63" s="50" t="s">
        <v>77</v>
      </c>
      <c r="C63" s="21"/>
      <c r="D63" s="21"/>
      <c r="E63" s="21"/>
      <c r="F63" s="57">
        <f>+F34</f>
        <v>0.17443817509659157</v>
      </c>
      <c r="G63" s="58">
        <v>0.17108483026450766</v>
      </c>
      <c r="H63" s="59" t="str">
        <f t="shared" si="7"/>
        <v>34 pbs</v>
      </c>
    </row>
    <row r="64" spans="2:8" x14ac:dyDescent="0.25">
      <c r="B64" s="50" t="s">
        <v>78</v>
      </c>
      <c r="C64" s="21"/>
      <c r="D64" s="21"/>
      <c r="E64" s="21"/>
      <c r="F64" s="57">
        <f>+F35</f>
        <v>9.0188302164609144E-2</v>
      </c>
      <c r="G64" s="58">
        <v>8.9241425652323306E-2</v>
      </c>
      <c r="H64" s="59" t="str">
        <f t="shared" si="7"/>
        <v>9 pbs</v>
      </c>
    </row>
    <row r="65" spans="2:8" x14ac:dyDescent="0.25">
      <c r="B65" s="50"/>
      <c r="C65" s="21"/>
      <c r="D65" s="21"/>
      <c r="E65" s="21"/>
      <c r="F65" s="58"/>
      <c r="G65" s="58"/>
      <c r="H65" s="59"/>
    </row>
    <row r="66" spans="2:8" ht="17.25" x14ac:dyDescent="0.25">
      <c r="B66" s="67" t="s">
        <v>142</v>
      </c>
      <c r="C66" s="21"/>
      <c r="D66" s="21"/>
      <c r="E66" s="21"/>
      <c r="F66" s="58"/>
      <c r="G66" s="58"/>
      <c r="H66" s="59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58"/>
  <sheetViews>
    <sheetView zoomScale="90" zoomScaleNormal="90" workbookViewId="0"/>
  </sheetViews>
  <sheetFormatPr baseColWidth="10" defaultRowHeight="15" x14ac:dyDescent="0.25"/>
  <cols>
    <col min="1" max="3" width="11.42578125" style="1"/>
    <col min="4" max="4" width="14" style="1" customWidth="1"/>
    <col min="5" max="5" width="16.28515625" style="1" customWidth="1"/>
    <col min="6" max="6" width="24.28515625" style="1" customWidth="1"/>
    <col min="7" max="7" width="17.5703125" style="1" customWidth="1"/>
    <col min="8" max="8" width="17.5703125" style="4" customWidth="1"/>
    <col min="9" max="9" width="17.5703125" style="1" customWidth="1"/>
    <col min="10" max="10" width="9.85546875" style="1" customWidth="1"/>
    <col min="11" max="16384" width="11.42578125" style="1"/>
  </cols>
  <sheetData>
    <row r="9" spans="2:9" ht="23.25" x14ac:dyDescent="0.35">
      <c r="B9" s="16" t="s">
        <v>61</v>
      </c>
    </row>
    <row r="12" spans="2:9" x14ac:dyDescent="0.25">
      <c r="B12" s="79" t="s">
        <v>156</v>
      </c>
      <c r="C12" s="79"/>
      <c r="D12" s="79"/>
      <c r="E12" s="79"/>
      <c r="F12" s="79"/>
      <c r="G12" s="79"/>
      <c r="H12" s="79"/>
      <c r="I12" s="79"/>
    </row>
    <row r="13" spans="2:9" x14ac:dyDescent="0.25">
      <c r="B13" s="79"/>
      <c r="C13" s="79"/>
      <c r="D13" s="79"/>
      <c r="E13" s="79"/>
      <c r="F13" s="79"/>
      <c r="G13" s="79"/>
      <c r="H13" s="79"/>
      <c r="I13" s="79"/>
    </row>
    <row r="14" spans="2:9" x14ac:dyDescent="0.25">
      <c r="B14" s="79"/>
      <c r="C14" s="79"/>
      <c r="D14" s="79"/>
      <c r="E14" s="79"/>
      <c r="F14" s="79"/>
      <c r="G14" s="79"/>
      <c r="H14" s="79"/>
      <c r="I14" s="79"/>
    </row>
    <row r="15" spans="2:9" x14ac:dyDescent="0.25">
      <c r="B15" s="74" t="s">
        <v>49</v>
      </c>
      <c r="G15" s="4"/>
    </row>
    <row r="16" spans="2:9" x14ac:dyDescent="0.25">
      <c r="B16" s="7"/>
      <c r="C16" s="7"/>
      <c r="D16" s="7"/>
      <c r="E16" s="7"/>
      <c r="F16" s="7"/>
      <c r="G16" s="8" t="s">
        <v>153</v>
      </c>
      <c r="H16" s="9" t="s">
        <v>154</v>
      </c>
      <c r="I16" s="9" t="s">
        <v>155</v>
      </c>
    </row>
    <row r="17" spans="2:10" ht="24" customHeight="1" x14ac:dyDescent="0.3">
      <c r="B17" s="6" t="s">
        <v>157</v>
      </c>
      <c r="C17" s="21"/>
      <c r="D17" s="21"/>
      <c r="E17" s="21"/>
      <c r="F17" s="21"/>
      <c r="G17" s="18"/>
      <c r="H17" s="27"/>
      <c r="I17" s="80"/>
      <c r="J17" s="12"/>
    </row>
    <row r="18" spans="2:10" x14ac:dyDescent="0.25">
      <c r="B18" s="118" t="s">
        <v>158</v>
      </c>
      <c r="C18" s="118"/>
      <c r="D18" s="118"/>
      <c r="E18" s="118"/>
      <c r="F18" s="118"/>
      <c r="G18" s="83">
        <v>5391.4907552448831</v>
      </c>
      <c r="H18" s="84">
        <v>5183.6792888540622</v>
      </c>
      <c r="I18" s="85">
        <v>5183.8391899302978</v>
      </c>
      <c r="J18" s="12"/>
    </row>
    <row r="19" spans="2:10" ht="30.75" customHeight="1" x14ac:dyDescent="0.25">
      <c r="B19" s="119" t="s">
        <v>159</v>
      </c>
      <c r="C19" s="119"/>
      <c r="D19" s="119"/>
      <c r="E19" s="119"/>
      <c r="F19" s="119"/>
      <c r="G19" s="88">
        <v>5253.3993691242849</v>
      </c>
      <c r="H19" s="89">
        <v>5072.695120625257</v>
      </c>
      <c r="I19" s="90">
        <v>5105.3328893798998</v>
      </c>
      <c r="J19" s="12"/>
    </row>
    <row r="20" spans="2:10" s="91" customFormat="1" ht="45.75" customHeight="1" x14ac:dyDescent="0.25">
      <c r="B20" s="120" t="s">
        <v>160</v>
      </c>
      <c r="C20" s="120"/>
      <c r="D20" s="120"/>
      <c r="E20" s="120"/>
      <c r="F20" s="120"/>
      <c r="G20" s="94">
        <v>5394.0989859761721</v>
      </c>
      <c r="H20" s="95">
        <v>5158.9199710109669</v>
      </c>
      <c r="I20" s="95" t="s">
        <v>182</v>
      </c>
      <c r="J20" s="12"/>
    </row>
    <row r="21" spans="2:10" x14ac:dyDescent="0.25">
      <c r="B21" s="121" t="s">
        <v>163</v>
      </c>
      <c r="C21" s="82"/>
      <c r="D21" s="82"/>
      <c r="E21" s="82"/>
      <c r="F21" s="82"/>
      <c r="G21" s="83">
        <v>5391.4907552448831</v>
      </c>
      <c r="H21" s="84">
        <v>5183.6792888540622</v>
      </c>
      <c r="I21" s="85">
        <v>5183.8391899302978</v>
      </c>
      <c r="J21" s="12"/>
    </row>
    <row r="22" spans="2:10" ht="30.75" customHeight="1" x14ac:dyDescent="0.25">
      <c r="B22" s="86" t="s">
        <v>161</v>
      </c>
      <c r="C22" s="87"/>
      <c r="D22" s="87"/>
      <c r="E22" s="87"/>
      <c r="F22" s="87"/>
      <c r="G22" s="88">
        <v>5253.3993691242849</v>
      </c>
      <c r="H22" s="89">
        <v>5072.695120625257</v>
      </c>
      <c r="I22" s="90">
        <v>5105.3328893798998</v>
      </c>
      <c r="J22" s="12"/>
    </row>
    <row r="23" spans="2:10" s="91" customFormat="1" ht="45.75" customHeight="1" x14ac:dyDescent="0.25">
      <c r="B23" s="92" t="s">
        <v>162</v>
      </c>
      <c r="C23" s="93"/>
      <c r="D23" s="93"/>
      <c r="E23" s="93"/>
      <c r="F23" s="93"/>
      <c r="G23" s="94">
        <v>5394.0989859761721</v>
      </c>
      <c r="H23" s="95">
        <v>5158.9199710109669</v>
      </c>
      <c r="I23" s="95" t="s">
        <v>182</v>
      </c>
      <c r="J23" s="12"/>
    </row>
    <row r="24" spans="2:10" x14ac:dyDescent="0.25">
      <c r="B24" s="81" t="s">
        <v>70</v>
      </c>
      <c r="C24" s="82"/>
      <c r="D24" s="82"/>
      <c r="E24" s="82"/>
      <c r="F24" s="82"/>
      <c r="G24" s="83">
        <v>5391.4907552448831</v>
      </c>
      <c r="H24" s="84">
        <v>5183.6792888540622</v>
      </c>
      <c r="I24" s="85">
        <v>5183.8391899302978</v>
      </c>
      <c r="J24" s="12"/>
    </row>
    <row r="25" spans="2:10" ht="30.75" customHeight="1" x14ac:dyDescent="0.25">
      <c r="B25" s="86" t="s">
        <v>164</v>
      </c>
      <c r="C25" s="87"/>
      <c r="D25" s="87"/>
      <c r="E25" s="87"/>
      <c r="F25" s="87"/>
      <c r="G25" s="88">
        <v>5253.3993691242849</v>
      </c>
      <c r="H25" s="89">
        <v>5072.695120625257</v>
      </c>
      <c r="I25" s="90">
        <v>5105.3328893798998</v>
      </c>
      <c r="J25" s="12"/>
    </row>
    <row r="26" spans="2:10" s="91" customFormat="1" ht="45.75" customHeight="1" x14ac:dyDescent="0.25">
      <c r="B26" s="92" t="s">
        <v>165</v>
      </c>
      <c r="C26" s="93"/>
      <c r="D26" s="93"/>
      <c r="E26" s="93"/>
      <c r="F26" s="93"/>
      <c r="G26" s="94">
        <v>5394.0989859761721</v>
      </c>
      <c r="H26" s="95">
        <v>5158.9199710109669</v>
      </c>
      <c r="I26" s="95" t="s">
        <v>182</v>
      </c>
      <c r="J26" s="12"/>
    </row>
    <row r="27" spans="2:10" ht="24.75" customHeight="1" x14ac:dyDescent="0.3">
      <c r="B27" s="6" t="s">
        <v>166</v>
      </c>
      <c r="C27" s="5"/>
      <c r="D27" s="5"/>
      <c r="E27" s="5"/>
      <c r="F27" s="37"/>
      <c r="G27" s="96"/>
      <c r="H27" s="97"/>
      <c r="I27" s="98"/>
      <c r="J27" s="12"/>
    </row>
    <row r="28" spans="2:10" x14ac:dyDescent="0.25">
      <c r="B28" s="121" t="s">
        <v>167</v>
      </c>
      <c r="C28" s="82"/>
      <c r="D28" s="82"/>
      <c r="E28" s="82"/>
      <c r="F28" s="82"/>
      <c r="G28" s="83">
        <v>30241.327959824826</v>
      </c>
      <c r="H28" s="84">
        <v>30477.382679389211</v>
      </c>
      <c r="I28" s="85">
        <v>30186.41676327449</v>
      </c>
      <c r="J28" s="12"/>
    </row>
    <row r="29" spans="2:10" ht="30" customHeight="1" x14ac:dyDescent="0.25">
      <c r="B29" s="86" t="s">
        <v>168</v>
      </c>
      <c r="C29" s="87"/>
      <c r="D29" s="87"/>
      <c r="E29" s="87"/>
      <c r="F29" s="87"/>
      <c r="G29" s="88">
        <v>30131.971490076474</v>
      </c>
      <c r="H29" s="89">
        <v>30414.561029389213</v>
      </c>
      <c r="I29" s="90">
        <v>30134.77048051091</v>
      </c>
      <c r="J29" s="12"/>
    </row>
    <row r="30" spans="2:10" ht="24" customHeight="1" x14ac:dyDescent="0.3">
      <c r="B30" s="6" t="s">
        <v>169</v>
      </c>
      <c r="C30" s="5"/>
      <c r="D30" s="5"/>
      <c r="E30" s="5"/>
      <c r="F30" s="37"/>
      <c r="G30" s="99"/>
      <c r="H30" s="100"/>
      <c r="I30" s="101"/>
      <c r="J30" s="12"/>
    </row>
    <row r="31" spans="2:10" x14ac:dyDescent="0.25">
      <c r="B31" s="121" t="s">
        <v>170</v>
      </c>
      <c r="C31" s="82"/>
      <c r="D31" s="82"/>
      <c r="E31" s="82"/>
      <c r="F31" s="82"/>
      <c r="G31" s="102">
        <v>0.17828220911487092</v>
      </c>
      <c r="H31" s="103">
        <v>0.17008282316708265</v>
      </c>
      <c r="I31" s="104">
        <v>0.17172754323848993</v>
      </c>
      <c r="J31" s="12"/>
    </row>
    <row r="32" spans="2:10" ht="30.75" customHeight="1" x14ac:dyDescent="0.25">
      <c r="B32" s="86" t="s">
        <v>171</v>
      </c>
      <c r="C32" s="87"/>
      <c r="D32" s="87"/>
      <c r="E32" s="87"/>
      <c r="F32" s="87"/>
      <c r="G32" s="105">
        <v>0.17434635403310453</v>
      </c>
      <c r="H32" s="106">
        <v>0.16678508414846344</v>
      </c>
      <c r="I32" s="107">
        <v>0.16941668404880258</v>
      </c>
      <c r="J32" s="12"/>
    </row>
    <row r="33" spans="2:10" s="91" customFormat="1" ht="45.75" customHeight="1" x14ac:dyDescent="0.25">
      <c r="B33" s="92" t="s">
        <v>172</v>
      </c>
      <c r="C33" s="93"/>
      <c r="D33" s="93"/>
      <c r="E33" s="93"/>
      <c r="F33" s="93"/>
      <c r="G33" s="108">
        <v>0.17837381640623357</v>
      </c>
      <c r="H33" s="107">
        <v>0.16921411015712015</v>
      </c>
      <c r="I33" s="95" t="s">
        <v>182</v>
      </c>
      <c r="J33" s="12"/>
    </row>
    <row r="34" spans="2:10" x14ac:dyDescent="0.25">
      <c r="B34" s="121" t="s">
        <v>173</v>
      </c>
      <c r="C34" s="82"/>
      <c r="D34" s="82"/>
      <c r="E34" s="82"/>
      <c r="F34" s="82"/>
      <c r="G34" s="102">
        <v>0.17828220911487092</v>
      </c>
      <c r="H34" s="103">
        <v>0.17008282316708265</v>
      </c>
      <c r="I34" s="104">
        <v>0.17172754323848993</v>
      </c>
      <c r="J34" s="12"/>
    </row>
    <row r="35" spans="2:10" ht="30.75" customHeight="1" x14ac:dyDescent="0.25">
      <c r="B35" s="86" t="s">
        <v>174</v>
      </c>
      <c r="C35" s="87"/>
      <c r="D35" s="87"/>
      <c r="E35" s="87"/>
      <c r="F35" s="87"/>
      <c r="G35" s="105">
        <v>0.17828220911487092</v>
      </c>
      <c r="H35" s="106">
        <v>0.17008282316708265</v>
      </c>
      <c r="I35" s="107">
        <v>0.17172754323848993</v>
      </c>
      <c r="J35" s="12"/>
    </row>
    <row r="36" spans="2:10" s="91" customFormat="1" ht="45.75" customHeight="1" x14ac:dyDescent="0.25">
      <c r="B36" s="92" t="s">
        <v>175</v>
      </c>
      <c r="C36" s="93"/>
      <c r="D36" s="93"/>
      <c r="E36" s="93"/>
      <c r="F36" s="93"/>
      <c r="G36" s="108">
        <v>0.17837381640623357</v>
      </c>
      <c r="H36" s="107">
        <v>0.16921411015712015</v>
      </c>
      <c r="I36" s="95" t="s">
        <v>182</v>
      </c>
      <c r="J36" s="12"/>
    </row>
    <row r="37" spans="2:10" x14ac:dyDescent="0.25">
      <c r="B37" s="121" t="s">
        <v>176</v>
      </c>
      <c r="C37" s="82"/>
      <c r="D37" s="82"/>
      <c r="E37" s="82"/>
      <c r="F37" s="82"/>
      <c r="G37" s="102">
        <v>0.17828220911487092</v>
      </c>
      <c r="H37" s="103">
        <v>0.17008282316708265</v>
      </c>
      <c r="I37" s="104">
        <v>0.17172754323848993</v>
      </c>
      <c r="J37" s="12"/>
    </row>
    <row r="38" spans="2:10" ht="30.75" customHeight="1" x14ac:dyDescent="0.25">
      <c r="B38" s="86" t="s">
        <v>177</v>
      </c>
      <c r="C38" s="87"/>
      <c r="D38" s="87"/>
      <c r="E38" s="87"/>
      <c r="F38" s="87"/>
      <c r="G38" s="105">
        <v>0.17434635403310453</v>
      </c>
      <c r="H38" s="106">
        <v>0.16678508414846344</v>
      </c>
      <c r="I38" s="107">
        <v>0.16941668404880258</v>
      </c>
      <c r="J38" s="12"/>
    </row>
    <row r="39" spans="2:10" s="91" customFormat="1" ht="45.75" customHeight="1" x14ac:dyDescent="0.25">
      <c r="B39" s="92" t="s">
        <v>178</v>
      </c>
      <c r="C39" s="93"/>
      <c r="D39" s="93"/>
      <c r="E39" s="93"/>
      <c r="F39" s="93"/>
      <c r="G39" s="108">
        <v>0.17837381640623357</v>
      </c>
      <c r="H39" s="107">
        <v>0.16921411015712015</v>
      </c>
      <c r="I39" s="95" t="s">
        <v>182</v>
      </c>
      <c r="J39" s="12"/>
    </row>
    <row r="40" spans="2:10" ht="24" customHeight="1" x14ac:dyDescent="0.3">
      <c r="B40" s="6" t="s">
        <v>75</v>
      </c>
      <c r="C40" s="21"/>
      <c r="D40" s="21"/>
      <c r="E40" s="21"/>
      <c r="F40" s="58"/>
      <c r="G40" s="99"/>
      <c r="H40" s="100"/>
      <c r="I40" s="101"/>
      <c r="J40" s="12"/>
    </row>
    <row r="41" spans="2:10" x14ac:dyDescent="0.25">
      <c r="B41" s="109" t="s">
        <v>179</v>
      </c>
      <c r="C41" s="110"/>
      <c r="D41" s="110"/>
      <c r="E41" s="110"/>
      <c r="F41" s="111"/>
      <c r="G41" s="112">
        <v>58413.635351474099</v>
      </c>
      <c r="H41" s="113">
        <v>65124.673048902499</v>
      </c>
      <c r="I41" s="114">
        <v>60559.243876489862</v>
      </c>
      <c r="J41" s="12"/>
    </row>
    <row r="42" spans="2:10" ht="15" customHeight="1" x14ac:dyDescent="0.25">
      <c r="B42" s="81" t="s">
        <v>75</v>
      </c>
      <c r="C42" s="81"/>
      <c r="D42" s="81"/>
      <c r="E42" s="81"/>
      <c r="F42" s="81"/>
      <c r="G42" s="102">
        <v>9.2298497136915916E-2</v>
      </c>
      <c r="H42" s="103">
        <v>7.9596242808952111E-2</v>
      </c>
      <c r="I42" s="104">
        <v>8.5599470173417305E-2</v>
      </c>
      <c r="J42" s="12"/>
    </row>
    <row r="43" spans="2:10" ht="30.75" customHeight="1" x14ac:dyDescent="0.25">
      <c r="B43" s="119" t="s">
        <v>180</v>
      </c>
      <c r="C43" s="119"/>
      <c r="D43" s="119"/>
      <c r="E43" s="119"/>
      <c r="F43" s="119"/>
      <c r="G43" s="105">
        <v>9.0147581844067959E-2</v>
      </c>
      <c r="H43" s="106">
        <v>7.8025031465845537E-2</v>
      </c>
      <c r="I43" s="107">
        <v>8.4412543464266729E-2</v>
      </c>
      <c r="J43" s="12"/>
    </row>
    <row r="44" spans="2:10" s="91" customFormat="1" ht="45.75" customHeight="1" x14ac:dyDescent="0.25">
      <c r="B44" s="92" t="s">
        <v>181</v>
      </c>
      <c r="C44" s="93"/>
      <c r="D44" s="93"/>
      <c r="E44" s="93"/>
      <c r="F44" s="93"/>
      <c r="G44" s="115">
        <v>9.2339025161475963E-2</v>
      </c>
      <c r="H44" s="116">
        <v>7.9246187519133801E-2</v>
      </c>
      <c r="I44" s="117" t="s">
        <v>182</v>
      </c>
      <c r="J44" s="12"/>
    </row>
    <row r="45" spans="2:10" x14ac:dyDescent="0.25">
      <c r="B45" s="5"/>
      <c r="C45" s="5"/>
      <c r="D45" s="5"/>
      <c r="E45" s="5"/>
      <c r="F45" s="37"/>
      <c r="G45" s="37"/>
      <c r="H45" s="38"/>
    </row>
    <row r="46" spans="2:10" x14ac:dyDescent="0.25">
      <c r="B46" s="5"/>
      <c r="C46" s="5"/>
      <c r="D46" s="5"/>
      <c r="E46" s="5"/>
      <c r="F46" s="37"/>
      <c r="G46" s="37"/>
      <c r="H46" s="38"/>
    </row>
    <row r="47" spans="2:10" x14ac:dyDescent="0.25">
      <c r="B47" s="5"/>
      <c r="C47" s="5"/>
      <c r="D47" s="5"/>
      <c r="E47" s="5"/>
      <c r="F47" s="37"/>
      <c r="G47" s="37"/>
      <c r="H47" s="38"/>
    </row>
    <row r="48" spans="2:10" ht="17.25" x14ac:dyDescent="0.3">
      <c r="B48" s="6"/>
      <c r="C48" s="6"/>
      <c r="D48" s="6"/>
      <c r="E48" s="6"/>
      <c r="F48" s="43"/>
      <c r="G48" s="43"/>
      <c r="H48" s="44"/>
    </row>
    <row r="49" spans="2:8" ht="17.25" x14ac:dyDescent="0.3">
      <c r="B49" s="6"/>
      <c r="C49" s="6"/>
      <c r="D49" s="6"/>
      <c r="E49" s="6"/>
      <c r="F49" s="43"/>
      <c r="G49" s="43"/>
      <c r="H49" s="44"/>
    </row>
    <row r="50" spans="2:8" ht="17.25" x14ac:dyDescent="0.3">
      <c r="B50" s="6"/>
      <c r="C50" s="6"/>
      <c r="D50" s="6"/>
      <c r="E50" s="6"/>
      <c r="F50" s="43"/>
      <c r="G50" s="43"/>
      <c r="H50" s="44"/>
    </row>
    <row r="51" spans="2:8" ht="17.25" x14ac:dyDescent="0.3">
      <c r="B51" s="6"/>
      <c r="C51" s="6"/>
      <c r="D51" s="6"/>
      <c r="E51" s="6"/>
      <c r="F51" s="43"/>
      <c r="G51" s="43"/>
      <c r="H51" s="44"/>
    </row>
    <row r="52" spans="2:8" x14ac:dyDescent="0.25">
      <c r="B52" s="50"/>
      <c r="C52" s="21"/>
      <c r="D52" s="21"/>
      <c r="E52" s="21"/>
      <c r="F52" s="21"/>
      <c r="G52" s="21"/>
      <c r="H52" s="52"/>
    </row>
    <row r="53" spans="2:8" x14ac:dyDescent="0.25">
      <c r="B53" s="53"/>
      <c r="C53" s="54"/>
      <c r="D53" s="54"/>
      <c r="E53" s="54"/>
      <c r="F53" s="77"/>
      <c r="G53" s="77"/>
      <c r="H53" s="56"/>
    </row>
    <row r="54" spans="2:8" x14ac:dyDescent="0.25">
      <c r="B54" s="50"/>
      <c r="C54" s="21"/>
      <c r="D54" s="21"/>
      <c r="E54" s="21"/>
      <c r="F54" s="58"/>
      <c r="G54" s="58"/>
      <c r="H54" s="59"/>
    </row>
    <row r="55" spans="2:8" x14ac:dyDescent="0.25">
      <c r="B55" s="50"/>
      <c r="C55" s="21"/>
      <c r="D55" s="21"/>
      <c r="E55" s="21"/>
      <c r="F55" s="58"/>
      <c r="G55" s="58"/>
      <c r="H55" s="59"/>
    </row>
    <row r="56" spans="2:8" x14ac:dyDescent="0.25">
      <c r="B56" s="50"/>
      <c r="C56" s="21"/>
      <c r="D56" s="21"/>
      <c r="E56" s="21"/>
      <c r="F56" s="58"/>
      <c r="G56" s="58"/>
      <c r="H56" s="59"/>
    </row>
    <row r="57" spans="2:8" x14ac:dyDescent="0.25">
      <c r="B57" s="67"/>
      <c r="C57" s="21"/>
      <c r="D57" s="21"/>
      <c r="E57" s="21"/>
      <c r="F57" s="58"/>
      <c r="G57" s="58"/>
      <c r="H57" s="59"/>
    </row>
    <row r="58" spans="2:8" x14ac:dyDescent="0.25">
      <c r="B58" s="50"/>
      <c r="C58" s="21"/>
      <c r="D58" s="21"/>
      <c r="E58" s="21"/>
      <c r="F58" s="58"/>
      <c r="G58" s="58"/>
      <c r="H58" s="59"/>
    </row>
  </sheetData>
  <mergeCells count="24">
    <mergeCell ref="B37:F37"/>
    <mergeCell ref="B38:F38"/>
    <mergeCell ref="B39:F39"/>
    <mergeCell ref="B42:F42"/>
    <mergeCell ref="B43:F43"/>
    <mergeCell ref="B44:F44"/>
    <mergeCell ref="B31:F31"/>
    <mergeCell ref="B32:F32"/>
    <mergeCell ref="B33:F33"/>
    <mergeCell ref="B34:F34"/>
    <mergeCell ref="B35:F35"/>
    <mergeCell ref="B36:F36"/>
    <mergeCell ref="B23:F23"/>
    <mergeCell ref="B24:F24"/>
    <mergeCell ref="B25:F25"/>
    <mergeCell ref="B26:F26"/>
    <mergeCell ref="B28:F28"/>
    <mergeCell ref="B29:F29"/>
    <mergeCell ref="B12:I14"/>
    <mergeCell ref="B18:F18"/>
    <mergeCell ref="B19:F19"/>
    <mergeCell ref="B20:F20"/>
    <mergeCell ref="B21:F21"/>
    <mergeCell ref="B22:F2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13</v>
      </c>
    </row>
    <row r="12" spans="2:7" ht="17.25" x14ac:dyDescent="0.3">
      <c r="B12" s="6" t="s">
        <v>14</v>
      </c>
      <c r="F12" s="4"/>
    </row>
    <row r="13" spans="2:7" x14ac:dyDescent="0.25">
      <c r="B13" s="73" t="s">
        <v>49</v>
      </c>
      <c r="F13" s="4"/>
    </row>
    <row r="14" spans="2:7" x14ac:dyDescent="0.25">
      <c r="B14" s="7"/>
      <c r="C14" s="7"/>
      <c r="D14" s="7"/>
      <c r="E14" s="8" t="s">
        <v>146</v>
      </c>
      <c r="F14" s="9" t="s">
        <v>147</v>
      </c>
      <c r="G14" s="9" t="s">
        <v>0</v>
      </c>
    </row>
    <row r="15" spans="2:7" s="5" customFormat="1" x14ac:dyDescent="0.25">
      <c r="B15" s="60" t="s">
        <v>15</v>
      </c>
      <c r="C15" s="60"/>
      <c r="D15" s="60"/>
      <c r="E15" s="47">
        <v>63779.530000000006</v>
      </c>
      <c r="F15" s="45">
        <v>59580.334000000003</v>
      </c>
      <c r="G15" s="38">
        <f>IF(ISERROR($E15/F15),"-",ABS($E15)/ABS(F15)-1)</f>
        <v>7.0479564616069412E-2</v>
      </c>
    </row>
    <row r="16" spans="2:7" x14ac:dyDescent="0.25">
      <c r="B16" s="1" t="s">
        <v>16</v>
      </c>
      <c r="C16" s="19"/>
      <c r="D16" s="19"/>
      <c r="E16" s="48">
        <v>5117.6779999999999</v>
      </c>
      <c r="F16" s="28">
        <v>4166.6360000000004</v>
      </c>
      <c r="G16" s="29">
        <f t="shared" ref="G16:G28" si="0">IF(ISERROR($E16/F16),"-",ABS($E16)/ABS(F16)-1)</f>
        <v>0.22825175993295299</v>
      </c>
    </row>
    <row r="17" spans="2:7" x14ac:dyDescent="0.25">
      <c r="B17" s="1" t="s">
        <v>18</v>
      </c>
      <c r="E17" s="48">
        <v>1939.864</v>
      </c>
      <c r="F17" s="28">
        <v>1837.9950000000001</v>
      </c>
      <c r="G17" s="29">
        <f t="shared" si="0"/>
        <v>5.5423981022799218E-2</v>
      </c>
    </row>
    <row r="18" spans="2:7" x14ac:dyDescent="0.25">
      <c r="B18" s="1" t="s">
        <v>19</v>
      </c>
      <c r="E18" s="48">
        <v>174.714</v>
      </c>
      <c r="F18" s="28">
        <v>186.61199999999999</v>
      </c>
      <c r="G18" s="29">
        <f t="shared" si="0"/>
        <v>-6.3757957687608502E-2</v>
      </c>
    </row>
    <row r="19" spans="2:7" s="5" customFormat="1" x14ac:dyDescent="0.25">
      <c r="B19" s="5" t="s">
        <v>41</v>
      </c>
      <c r="E19" s="47">
        <v>44261.675000000003</v>
      </c>
      <c r="F19" s="45">
        <v>41898.864000000001</v>
      </c>
      <c r="G19" s="38">
        <f t="shared" si="0"/>
        <v>5.6393199586509013E-2</v>
      </c>
    </row>
    <row r="20" spans="2:7" x14ac:dyDescent="0.25">
      <c r="B20" s="1" t="s">
        <v>42</v>
      </c>
      <c r="E20" s="48">
        <v>2832.7730000000001</v>
      </c>
      <c r="F20" s="28">
        <v>3144.4169999999999</v>
      </c>
      <c r="G20" s="29">
        <f t="shared" si="0"/>
        <v>-9.911026431926806E-2</v>
      </c>
    </row>
    <row r="21" spans="2:7" s="21" customFormat="1" x14ac:dyDescent="0.25">
      <c r="B21" s="21" t="s">
        <v>21</v>
      </c>
      <c r="E21" s="22">
        <v>0</v>
      </c>
      <c r="F21" s="75">
        <v>0</v>
      </c>
      <c r="G21" s="65" t="str">
        <f t="shared" si="0"/>
        <v>-</v>
      </c>
    </row>
    <row r="22" spans="2:7" x14ac:dyDescent="0.25">
      <c r="B22" s="5" t="s">
        <v>22</v>
      </c>
      <c r="C22" s="5"/>
      <c r="D22" s="5"/>
      <c r="E22" s="47">
        <v>46356.345000000001</v>
      </c>
      <c r="F22" s="45">
        <v>45755.911</v>
      </c>
      <c r="G22" s="38">
        <f t="shared" si="0"/>
        <v>1.3122544975664452E-2</v>
      </c>
    </row>
    <row r="23" spans="2:7" s="5" customFormat="1" x14ac:dyDescent="0.25">
      <c r="B23" s="21" t="s">
        <v>44</v>
      </c>
      <c r="C23" s="21"/>
      <c r="D23" s="21"/>
      <c r="E23" s="49">
        <v>860.22739120999995</v>
      </c>
      <c r="F23" s="46">
        <v>944.19969492999996</v>
      </c>
      <c r="G23" s="41">
        <f t="shared" si="0"/>
        <v>-8.8934898169211407E-2</v>
      </c>
    </row>
    <row r="24" spans="2:7" x14ac:dyDescent="0.25">
      <c r="B24" s="54" t="s">
        <v>43</v>
      </c>
      <c r="C24" s="54"/>
      <c r="D24" s="54"/>
      <c r="E24" s="61">
        <v>45496.117608790002</v>
      </c>
      <c r="F24" s="62">
        <v>44811.711305069999</v>
      </c>
      <c r="G24" s="63">
        <f t="shared" si="0"/>
        <v>1.527293387794737E-2</v>
      </c>
    </row>
    <row r="25" spans="2:7" s="19" customFormat="1" x14ac:dyDescent="0.25">
      <c r="B25" s="1" t="s">
        <v>23</v>
      </c>
      <c r="C25" s="1"/>
      <c r="D25" s="1"/>
      <c r="E25" s="48">
        <v>24739.596673569999</v>
      </c>
      <c r="F25" s="28">
        <v>20926.80927573</v>
      </c>
      <c r="G25" s="29">
        <f t="shared" si="0"/>
        <v>0.18219630845787393</v>
      </c>
    </row>
    <row r="26" spans="2:7" x14ac:dyDescent="0.25">
      <c r="B26" s="5" t="s">
        <v>24</v>
      </c>
      <c r="C26" s="5"/>
      <c r="D26" s="5"/>
      <c r="E26" s="47">
        <v>70235.714282360001</v>
      </c>
      <c r="F26" s="45">
        <v>65738.520580800003</v>
      </c>
      <c r="G26" s="38">
        <f t="shared" si="0"/>
        <v>6.8410327184537767E-2</v>
      </c>
    </row>
    <row r="27" spans="2:7" s="5" customFormat="1" x14ac:dyDescent="0.25">
      <c r="B27" s="1" t="s">
        <v>25</v>
      </c>
      <c r="C27" s="1"/>
      <c r="D27" s="1"/>
      <c r="E27" s="48">
        <v>115222.98428236</v>
      </c>
      <c r="F27" s="28">
        <v>108457.76358080001</v>
      </c>
      <c r="G27" s="29">
        <f t="shared" si="0"/>
        <v>6.2376546207500994E-2</v>
      </c>
    </row>
    <row r="28" spans="2:7" x14ac:dyDescent="0.25">
      <c r="B28" s="5" t="s">
        <v>26</v>
      </c>
      <c r="C28" s="5"/>
      <c r="D28" s="5"/>
      <c r="E28" s="47">
        <v>5626.45</v>
      </c>
      <c r="F28" s="45">
        <v>5431.1229999999996</v>
      </c>
      <c r="G28" s="38">
        <f t="shared" si="0"/>
        <v>3.5964385266177956E-2</v>
      </c>
    </row>
    <row r="29" spans="2:7" x14ac:dyDescent="0.25">
      <c r="E29" s="12"/>
    </row>
    <row r="34" spans="2:7" ht="17.25" x14ac:dyDescent="0.3">
      <c r="B34" s="6" t="s">
        <v>27</v>
      </c>
      <c r="F34" s="4"/>
    </row>
    <row r="35" spans="2:7" x14ac:dyDescent="0.25">
      <c r="B35" s="73" t="s">
        <v>49</v>
      </c>
      <c r="F35" s="4"/>
    </row>
    <row r="36" spans="2:7" x14ac:dyDescent="0.25">
      <c r="B36" s="7"/>
      <c r="C36" s="7"/>
      <c r="D36" s="7"/>
      <c r="E36" s="8" t="str">
        <f>+E14</f>
        <v>4T20</v>
      </c>
      <c r="F36" s="9" t="s">
        <v>144</v>
      </c>
      <c r="G36" s="9" t="s">
        <v>0</v>
      </c>
    </row>
    <row r="37" spans="2:7" x14ac:dyDescent="0.25">
      <c r="B37" s="60" t="s">
        <v>15</v>
      </c>
      <c r="C37" s="60"/>
      <c r="D37" s="60"/>
      <c r="E37" s="47">
        <f t="shared" ref="E37:E50" si="1">+E15</f>
        <v>63779.530000000006</v>
      </c>
      <c r="F37" s="45">
        <v>63219.953000000009</v>
      </c>
      <c r="G37" s="38">
        <f>IF(ISERROR($E37/F37),"-",ABS($E37)/ABS(F37)-1)</f>
        <v>8.8512720026856506E-3</v>
      </c>
    </row>
    <row r="38" spans="2:7" x14ac:dyDescent="0.25">
      <c r="B38" s="1" t="s">
        <v>16</v>
      </c>
      <c r="C38" s="19"/>
      <c r="D38" s="19"/>
      <c r="E38" s="48">
        <f t="shared" si="1"/>
        <v>5117.6779999999999</v>
      </c>
      <c r="F38" s="28">
        <v>4811.9939999999997</v>
      </c>
      <c r="G38" s="29">
        <f t="shared" ref="G38:G50" si="2">IF(ISERROR($E38/F38),"-",ABS($E38)/ABS(F38)-1)</f>
        <v>6.3525432492226752E-2</v>
      </c>
    </row>
    <row r="39" spans="2:7" x14ac:dyDescent="0.25">
      <c r="B39" s="1" t="s">
        <v>18</v>
      </c>
      <c r="E39" s="48">
        <f t="shared" si="1"/>
        <v>1939.864</v>
      </c>
      <c r="F39" s="28">
        <v>1814.279</v>
      </c>
      <c r="G39" s="29">
        <f t="shared" si="2"/>
        <v>6.922033490990076E-2</v>
      </c>
    </row>
    <row r="40" spans="2:7" x14ac:dyDescent="0.25">
      <c r="B40" s="1" t="s">
        <v>19</v>
      </c>
      <c r="E40" s="48">
        <f t="shared" si="1"/>
        <v>174.714</v>
      </c>
      <c r="F40" s="28">
        <v>181.70400000000001</v>
      </c>
      <c r="G40" s="29">
        <f t="shared" si="2"/>
        <v>-3.8469158631620703E-2</v>
      </c>
    </row>
    <row r="41" spans="2:7" x14ac:dyDescent="0.25">
      <c r="B41" s="5" t="s">
        <v>41</v>
      </c>
      <c r="C41" s="5"/>
      <c r="D41" s="5"/>
      <c r="E41" s="47">
        <f t="shared" si="1"/>
        <v>44261.675000000003</v>
      </c>
      <c r="F41" s="45">
        <v>43799.461000000003</v>
      </c>
      <c r="G41" s="38">
        <f t="shared" si="2"/>
        <v>1.0552960914290699E-2</v>
      </c>
    </row>
    <row r="42" spans="2:7" x14ac:dyDescent="0.25">
      <c r="B42" s="1" t="s">
        <v>42</v>
      </c>
      <c r="E42" s="48">
        <f t="shared" si="1"/>
        <v>2832.7730000000001</v>
      </c>
      <c r="F42" s="28">
        <v>2831.9459999999999</v>
      </c>
      <c r="G42" s="29">
        <f t="shared" si="2"/>
        <v>2.9202534229111343E-4</v>
      </c>
    </row>
    <row r="43" spans="2:7" s="21" customFormat="1" x14ac:dyDescent="0.25">
      <c r="B43" s="21" t="s">
        <v>21</v>
      </c>
      <c r="E43" s="22">
        <f t="shared" si="1"/>
        <v>0</v>
      </c>
      <c r="F43" s="23">
        <v>0</v>
      </c>
      <c r="G43" s="65" t="str">
        <f t="shared" si="2"/>
        <v>-</v>
      </c>
    </row>
    <row r="44" spans="2:7" x14ac:dyDescent="0.25">
      <c r="B44" s="5" t="s">
        <v>22</v>
      </c>
      <c r="C44" s="5"/>
      <c r="D44" s="5"/>
      <c r="E44" s="47">
        <f t="shared" si="1"/>
        <v>46356.345000000001</v>
      </c>
      <c r="F44" s="45">
        <v>45638.868000000002</v>
      </c>
      <c r="G44" s="38">
        <f t="shared" si="2"/>
        <v>1.5720744870359127E-2</v>
      </c>
    </row>
    <row r="45" spans="2:7" x14ac:dyDescent="0.25">
      <c r="B45" s="21" t="s">
        <v>44</v>
      </c>
      <c r="C45" s="21"/>
      <c r="D45" s="21"/>
      <c r="E45" s="49">
        <f t="shared" si="1"/>
        <v>860.22739120999995</v>
      </c>
      <c r="F45" s="46">
        <v>871.30714706999993</v>
      </c>
      <c r="G45" s="41">
        <f t="shared" si="2"/>
        <v>-1.2716245812120941E-2</v>
      </c>
    </row>
    <row r="46" spans="2:7" x14ac:dyDescent="0.25">
      <c r="B46" s="54" t="s">
        <v>43</v>
      </c>
      <c r="C46" s="54"/>
      <c r="D46" s="54"/>
      <c r="E46" s="61">
        <f t="shared" si="1"/>
        <v>45496.117608790002</v>
      </c>
      <c r="F46" s="62">
        <v>44767.560852930001</v>
      </c>
      <c r="G46" s="63">
        <f t="shared" si="2"/>
        <v>1.6274211549149431E-2</v>
      </c>
    </row>
    <row r="47" spans="2:7" x14ac:dyDescent="0.25">
      <c r="B47" s="1" t="s">
        <v>23</v>
      </c>
      <c r="E47" s="48">
        <f t="shared" si="1"/>
        <v>24739.596673569999</v>
      </c>
      <c r="F47" s="28">
        <v>23559.566773529998</v>
      </c>
      <c r="G47" s="29">
        <f t="shared" si="2"/>
        <v>5.0087079757587416E-2</v>
      </c>
    </row>
    <row r="48" spans="2:7" x14ac:dyDescent="0.25">
      <c r="B48" s="5" t="s">
        <v>24</v>
      </c>
      <c r="C48" s="5"/>
      <c r="D48" s="5"/>
      <c r="E48" s="47">
        <f t="shared" si="1"/>
        <v>70235.714282360001</v>
      </c>
      <c r="F48" s="45">
        <v>68327.127626460002</v>
      </c>
      <c r="G48" s="38">
        <f t="shared" si="2"/>
        <v>2.7933073176061418E-2</v>
      </c>
    </row>
    <row r="49" spans="2:7" x14ac:dyDescent="0.25">
      <c r="B49" s="1" t="s">
        <v>25</v>
      </c>
      <c r="E49" s="48">
        <f t="shared" si="1"/>
        <v>115222.98428236</v>
      </c>
      <c r="F49" s="28">
        <v>112902.53362646</v>
      </c>
      <c r="G49" s="29">
        <f t="shared" si="2"/>
        <v>2.0552688955389087E-2</v>
      </c>
    </row>
    <row r="50" spans="2:7" x14ac:dyDescent="0.25">
      <c r="B50" s="5" t="s">
        <v>26</v>
      </c>
      <c r="C50" s="5"/>
      <c r="D50" s="5"/>
      <c r="E50" s="47">
        <f t="shared" si="1"/>
        <v>5626.45</v>
      </c>
      <c r="F50" s="45">
        <v>5606.2449999999999</v>
      </c>
      <c r="G50" s="38">
        <f t="shared" si="2"/>
        <v>3.6040165922111012E-3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28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4T20</v>
      </c>
      <c r="F14" s="9" t="str">
        <f>+'KF-B'!F14</f>
        <v>4T19</v>
      </c>
      <c r="G14" s="9" t="s">
        <v>0</v>
      </c>
    </row>
    <row r="15" spans="2:7" x14ac:dyDescent="0.25">
      <c r="B15" s="1" t="s">
        <v>1</v>
      </c>
      <c r="E15" s="30">
        <v>3.2424363997612948E-2</v>
      </c>
      <c r="F15" s="31">
        <v>6.5169435744671711E-2</v>
      </c>
      <c r="G15" s="32" t="str">
        <f>IF(ISERROR($E15-F15),"-",CONCATENATE((FIXED($E15-F15,4)*10000)," pbs"))</f>
        <v>-327 pbs</v>
      </c>
    </row>
    <row r="16" spans="2:7" x14ac:dyDescent="0.25">
      <c r="B16" s="1" t="s">
        <v>4</v>
      </c>
      <c r="E16" s="30">
        <v>3.4719369546989738E-2</v>
      </c>
      <c r="F16" s="31">
        <v>6.9811198634879001E-2</v>
      </c>
      <c r="G16" s="32" t="str">
        <f t="shared" ref="G16:G19" si="0">IF(ISERROR($E16-F16),"-",CONCATENATE((FIXED($E16-F16,4)*10000)," pbs"))</f>
        <v>-351 pbs</v>
      </c>
    </row>
    <row r="17" spans="2:7" x14ac:dyDescent="0.25">
      <c r="B17" s="1" t="s">
        <v>2</v>
      </c>
      <c r="E17" s="30">
        <v>2.9215252071783677E-3</v>
      </c>
      <c r="F17" s="31">
        <v>5.8847392403618606E-3</v>
      </c>
      <c r="G17" s="32" t="str">
        <f t="shared" si="0"/>
        <v>-30 pbs</v>
      </c>
    </row>
    <row r="18" spans="2:7" x14ac:dyDescent="0.25">
      <c r="B18" s="1" t="s">
        <v>3</v>
      </c>
      <c r="E18" s="30">
        <v>6.8125498362424678E-3</v>
      </c>
      <c r="F18" s="31">
        <v>1.1650251725391116E-2</v>
      </c>
      <c r="G18" s="32" t="str">
        <f t="shared" si="0"/>
        <v>-48 pbs</v>
      </c>
    </row>
    <row r="19" spans="2:7" x14ac:dyDescent="0.25">
      <c r="B19" s="1" t="s">
        <v>45</v>
      </c>
      <c r="E19" s="30">
        <v>0.53107444578437335</v>
      </c>
      <c r="F19" s="31">
        <v>0.60706138078467353</v>
      </c>
      <c r="G19" s="32" t="str">
        <f t="shared" si="0"/>
        <v>-760 pbs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27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4T20</v>
      </c>
      <c r="F30" s="9" t="str">
        <f>+'KF-B'!F36</f>
        <v>3T20</v>
      </c>
      <c r="G30" s="9" t="s">
        <v>0</v>
      </c>
    </row>
    <row r="31" spans="2:7" x14ac:dyDescent="0.25">
      <c r="B31" s="1" t="s">
        <v>1</v>
      </c>
      <c r="E31" s="30">
        <f t="shared" si="1"/>
        <v>3.2424363997612948E-2</v>
      </c>
      <c r="F31" s="31">
        <v>4.4374470822217689E-2</v>
      </c>
      <c r="G31" s="32" t="str">
        <f t="shared" ref="G31:G35" si="2">IF(ISERROR($E31-F31),"-",CONCATENATE((FIXED($E31-F31,4)*10000)," pbs"))</f>
        <v>-120 pbs</v>
      </c>
    </row>
    <row r="32" spans="2:7" x14ac:dyDescent="0.25">
      <c r="B32" s="1" t="s">
        <v>4</v>
      </c>
      <c r="E32" s="30">
        <f t="shared" si="1"/>
        <v>3.4719369546989738E-2</v>
      </c>
      <c r="F32" s="31">
        <v>4.7514842994002826E-2</v>
      </c>
      <c r="G32" s="32" t="str">
        <f t="shared" si="2"/>
        <v>-128 pbs</v>
      </c>
    </row>
    <row r="33" spans="2:7" x14ac:dyDescent="0.25">
      <c r="B33" s="1" t="s">
        <v>2</v>
      </c>
      <c r="E33" s="30">
        <f t="shared" si="1"/>
        <v>2.9215252071783677E-3</v>
      </c>
      <c r="F33" s="31">
        <v>4.0342482938727636E-3</v>
      </c>
      <c r="G33" s="32" t="str">
        <f t="shared" si="2"/>
        <v>-11 pbs</v>
      </c>
    </row>
    <row r="34" spans="2:7" x14ac:dyDescent="0.25">
      <c r="B34" s="1" t="s">
        <v>3</v>
      </c>
      <c r="E34" s="30">
        <f t="shared" si="1"/>
        <v>6.8125498362424678E-3</v>
      </c>
      <c r="F34" s="31">
        <v>8.0943971915754011E-3</v>
      </c>
      <c r="G34" s="32" t="str">
        <f t="shared" si="2"/>
        <v>-13 pbs</v>
      </c>
    </row>
    <row r="35" spans="2:7" x14ac:dyDescent="0.25">
      <c r="B35" s="1" t="s">
        <v>45</v>
      </c>
      <c r="E35" s="30">
        <f t="shared" si="1"/>
        <v>0.53107444578437335</v>
      </c>
      <c r="F35" s="31">
        <v>0.52748642648139099</v>
      </c>
      <c r="G35" s="32" t="str">
        <f t="shared" si="2"/>
        <v>36 pbs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29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4T20</v>
      </c>
      <c r="F14" s="9" t="str">
        <f>+'KF-B'!F14</f>
        <v>4T19</v>
      </c>
      <c r="G14" s="9" t="s">
        <v>0</v>
      </c>
    </row>
    <row r="15" spans="2:7" x14ac:dyDescent="0.25">
      <c r="B15" s="1" t="s">
        <v>30</v>
      </c>
      <c r="E15" s="30">
        <v>0.17828220911487092</v>
      </c>
      <c r="F15" s="31">
        <v>0.17172754323848996</v>
      </c>
      <c r="G15" s="32" t="str">
        <f>IF(ISERROR($E15-F15),"-",CONCATENATE((FIXED($E15-F15,4)*10000)," pbs"))</f>
        <v>66 pbs</v>
      </c>
    </row>
    <row r="16" spans="2:7" x14ac:dyDescent="0.25">
      <c r="B16" s="1" t="s">
        <v>31</v>
      </c>
      <c r="E16" s="30">
        <v>0.17828220911487092</v>
      </c>
      <c r="F16" s="31">
        <v>0.17172754323848996</v>
      </c>
      <c r="G16" s="32" t="str">
        <f t="shared" ref="G16:G23" si="0">IF(ISERROR($E16-F16),"-",CONCATENATE((FIXED($E16-F16,4)*10000)," pbs"))</f>
        <v>66 pbs</v>
      </c>
    </row>
    <row r="17" spans="2:9" x14ac:dyDescent="0.25">
      <c r="B17" s="1" t="s">
        <v>46</v>
      </c>
      <c r="E17" s="30">
        <v>0.17828220911487092</v>
      </c>
      <c r="F17" s="31">
        <v>0.17172754323848996</v>
      </c>
      <c r="G17" s="32" t="str">
        <f t="shared" si="0"/>
        <v>66 pbs</v>
      </c>
    </row>
    <row r="18" spans="2:9" x14ac:dyDescent="0.25">
      <c r="B18" s="1" t="s">
        <v>33</v>
      </c>
      <c r="E18" s="30">
        <v>9.2298497136915916E-2</v>
      </c>
      <c r="F18" s="31">
        <v>8.5599470173417305E-2</v>
      </c>
      <c r="G18" s="32" t="str">
        <f t="shared" si="0"/>
        <v>67 pbs</v>
      </c>
    </row>
    <row r="19" spans="2:9" s="21" customFormat="1" x14ac:dyDescent="0.25">
      <c r="B19" s="21" t="s">
        <v>11</v>
      </c>
      <c r="E19" s="57">
        <v>0.17443817509659157</v>
      </c>
      <c r="F19" s="58">
        <v>0.16941668404880256</v>
      </c>
      <c r="G19" s="32" t="str">
        <f t="shared" si="0"/>
        <v>50 pbs</v>
      </c>
    </row>
    <row r="20" spans="2:9" s="21" customFormat="1" x14ac:dyDescent="0.25">
      <c r="B20" s="21" t="s">
        <v>47</v>
      </c>
      <c r="E20" s="57">
        <v>9.0188302164609144E-2</v>
      </c>
      <c r="F20" s="58">
        <v>8.4412543464266729E-2</v>
      </c>
      <c r="G20" s="32" t="str">
        <f t="shared" si="0"/>
        <v>58 pbs</v>
      </c>
    </row>
    <row r="21" spans="2:9" x14ac:dyDescent="0.25">
      <c r="B21" s="1" t="s">
        <v>5</v>
      </c>
      <c r="E21" s="30">
        <v>2.5352763256079061</v>
      </c>
      <c r="F21" s="31">
        <v>2.1584115908465535</v>
      </c>
      <c r="G21" s="32" t="str">
        <f t="shared" si="0"/>
        <v>3769 pbs</v>
      </c>
    </row>
    <row r="22" spans="2:9" x14ac:dyDescent="0.25">
      <c r="B22" s="1" t="s">
        <v>6</v>
      </c>
      <c r="E22" s="30">
        <v>1.3620590067639153</v>
      </c>
      <c r="F22" s="31">
        <v>1.3052646866901014</v>
      </c>
      <c r="G22" s="32" t="str">
        <f t="shared" si="0"/>
        <v>568 pbs</v>
      </c>
    </row>
    <row r="23" spans="2:9" x14ac:dyDescent="0.25">
      <c r="B23" s="1" t="s">
        <v>12</v>
      </c>
      <c r="E23" s="30">
        <v>0.96985775747533443</v>
      </c>
      <c r="F23" s="31">
        <v>0.92665908144889064</v>
      </c>
      <c r="G23" s="32" t="str">
        <f t="shared" si="0"/>
        <v>432 pbs</v>
      </c>
      <c r="I23" s="78"/>
    </row>
    <row r="29" spans="2:9" ht="17.25" x14ac:dyDescent="0.3">
      <c r="B29" s="6" t="s">
        <v>27</v>
      </c>
      <c r="F29" s="4"/>
    </row>
    <row r="30" spans="2:9" x14ac:dyDescent="0.25">
      <c r="B30" s="13"/>
      <c r="F30" s="4"/>
    </row>
    <row r="31" spans="2:9" x14ac:dyDescent="0.25">
      <c r="B31" s="7"/>
      <c r="C31" s="7"/>
      <c r="D31" s="7"/>
      <c r="E31" s="8" t="str">
        <f>+E14</f>
        <v>4T20</v>
      </c>
      <c r="F31" s="9" t="str">
        <f>+'KF-B'!F36</f>
        <v>3T20</v>
      </c>
      <c r="G31" s="9" t="s">
        <v>0</v>
      </c>
    </row>
    <row r="32" spans="2:9" x14ac:dyDescent="0.25">
      <c r="B32" s="1" t="s">
        <v>30</v>
      </c>
      <c r="E32" s="30">
        <f t="shared" ref="E32:E40" si="1">+E15</f>
        <v>0.17828220911487092</v>
      </c>
      <c r="F32" s="31">
        <v>0.17523465154877638</v>
      </c>
      <c r="G32" s="32" t="str">
        <f>IF(ISERROR($E32-F32),"-",CONCATENATE((FIXED($E32-F32,4)*10000)," pbs"))</f>
        <v>30 pbs</v>
      </c>
    </row>
    <row r="33" spans="2:10" x14ac:dyDescent="0.25">
      <c r="B33" s="1" t="s">
        <v>31</v>
      </c>
      <c r="E33" s="30">
        <f t="shared" si="1"/>
        <v>0.17828220911487092</v>
      </c>
      <c r="F33" s="31">
        <v>0.17523465154877638</v>
      </c>
      <c r="G33" s="32" t="str">
        <f t="shared" ref="G33:G40" si="2">IF(ISERROR($E33-F33),"-",CONCATENATE((FIXED($E33-F33,4)*10000)," pbs"))</f>
        <v>30 pbs</v>
      </c>
    </row>
    <row r="34" spans="2:10" x14ac:dyDescent="0.25">
      <c r="B34" s="1" t="s">
        <v>32</v>
      </c>
      <c r="E34" s="30">
        <f t="shared" si="1"/>
        <v>0.17828220911487092</v>
      </c>
      <c r="F34" s="31">
        <v>0.17523465154877638</v>
      </c>
      <c r="G34" s="32" t="str">
        <f t="shared" si="2"/>
        <v>30 pbs</v>
      </c>
    </row>
    <row r="35" spans="2:10" s="21" customFormat="1" x14ac:dyDescent="0.25">
      <c r="B35" s="1" t="s">
        <v>33</v>
      </c>
      <c r="C35" s="1"/>
      <c r="D35" s="1"/>
      <c r="E35" s="30">
        <f t="shared" si="1"/>
        <v>9.2298497136915916E-2</v>
      </c>
      <c r="F35" s="31">
        <v>9.1415619017469862E-2</v>
      </c>
      <c r="G35" s="32" t="str">
        <f t="shared" si="2"/>
        <v>9 pbs</v>
      </c>
    </row>
    <row r="36" spans="2:10" s="21" customFormat="1" x14ac:dyDescent="0.25">
      <c r="B36" s="21" t="s">
        <v>11</v>
      </c>
      <c r="E36" s="57">
        <f t="shared" si="1"/>
        <v>0.17443817509659157</v>
      </c>
      <c r="F36" s="58">
        <v>0.17108483026450766</v>
      </c>
      <c r="G36" s="32" t="str">
        <f t="shared" si="2"/>
        <v>34 pbs</v>
      </c>
    </row>
    <row r="37" spans="2:10" x14ac:dyDescent="0.25">
      <c r="B37" s="21" t="s">
        <v>47</v>
      </c>
      <c r="C37" s="21"/>
      <c r="D37" s="21"/>
      <c r="E37" s="57">
        <f t="shared" si="1"/>
        <v>9.0188302164609144E-2</v>
      </c>
      <c r="F37" s="58">
        <v>8.9241425652323306E-2</v>
      </c>
      <c r="G37" s="32" t="str">
        <f t="shared" si="2"/>
        <v>9 pbs</v>
      </c>
    </row>
    <row r="38" spans="2:10" x14ac:dyDescent="0.25">
      <c r="B38" s="1" t="s">
        <v>5</v>
      </c>
      <c r="E38" s="30">
        <f t="shared" si="1"/>
        <v>2.5352763256079061</v>
      </c>
      <c r="F38" s="31">
        <v>2.4886806341908123</v>
      </c>
      <c r="G38" s="32" t="str">
        <f t="shared" si="2"/>
        <v>466 pbs</v>
      </c>
      <c r="J38" s="78"/>
    </row>
    <row r="39" spans="2:10" x14ac:dyDescent="0.25">
      <c r="B39" s="1" t="s">
        <v>6</v>
      </c>
      <c r="E39" s="30">
        <f t="shared" si="1"/>
        <v>1.3620590067639153</v>
      </c>
      <c r="F39" s="31">
        <v>1.361345622157011</v>
      </c>
      <c r="G39" s="32" t="str">
        <f t="shared" si="2"/>
        <v>7 pbs</v>
      </c>
    </row>
    <row r="40" spans="2:10" x14ac:dyDescent="0.25">
      <c r="B40" s="1" t="s">
        <v>12</v>
      </c>
      <c r="E40" s="30">
        <f t="shared" si="1"/>
        <v>0.96985775747533443</v>
      </c>
      <c r="F40" s="31">
        <v>0.97668271887432101</v>
      </c>
      <c r="G40" s="32" t="str">
        <f t="shared" si="2"/>
        <v>-68 pbs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79</v>
      </c>
    </row>
    <row r="12" spans="2:9" ht="17.25" x14ac:dyDescent="0.3">
      <c r="B12" s="6" t="s">
        <v>14</v>
      </c>
      <c r="F12" s="4"/>
    </row>
    <row r="13" spans="2:9" x14ac:dyDescent="0.25">
      <c r="B13" s="74" t="s">
        <v>50</v>
      </c>
      <c r="F13" s="4"/>
    </row>
    <row r="14" spans="2:9" x14ac:dyDescent="0.25">
      <c r="B14" s="7"/>
      <c r="C14" s="7"/>
      <c r="D14" s="7"/>
      <c r="E14" s="8" t="str">
        <f>+'KF-B'!E14</f>
        <v>4T20</v>
      </c>
      <c r="F14" s="9" t="str">
        <f>+'KF-B'!F14</f>
        <v>4T19</v>
      </c>
      <c r="G14" s="9" t="s">
        <v>0</v>
      </c>
    </row>
    <row r="15" spans="2:9" x14ac:dyDescent="0.25">
      <c r="B15" s="1" t="s">
        <v>34</v>
      </c>
      <c r="E15" s="33">
        <v>5365</v>
      </c>
      <c r="F15" s="34">
        <v>5522</v>
      </c>
      <c r="G15" s="35">
        <f t="shared" ref="G15:G20" si="0">IF(ISERROR($E15/F15),"-",$E15/F15-1)</f>
        <v>-2.8431727634914861E-2</v>
      </c>
      <c r="H15" s="12"/>
      <c r="I15" s="12"/>
    </row>
    <row r="16" spans="2:9" x14ac:dyDescent="0.25">
      <c r="B16" s="1" t="s">
        <v>35</v>
      </c>
      <c r="E16" s="33">
        <v>820</v>
      </c>
      <c r="F16" s="34">
        <v>869</v>
      </c>
      <c r="G16" s="35">
        <f t="shared" si="0"/>
        <v>-5.6386651323360182E-2</v>
      </c>
      <c r="H16" s="12"/>
      <c r="I16" s="12"/>
    </row>
    <row r="17" spans="2:9" x14ac:dyDescent="0.25">
      <c r="B17" s="1" t="s">
        <v>36</v>
      </c>
      <c r="E17" s="33">
        <v>2438588</v>
      </c>
      <c r="F17" s="34">
        <v>2492588</v>
      </c>
      <c r="G17" s="35">
        <f t="shared" si="0"/>
        <v>-2.1664230109428417E-2</v>
      </c>
      <c r="H17" s="12"/>
      <c r="I17" s="12"/>
    </row>
    <row r="18" spans="2:9" x14ac:dyDescent="0.25">
      <c r="B18" s="1" t="s">
        <v>37</v>
      </c>
      <c r="E18" s="33">
        <v>2298473</v>
      </c>
      <c r="F18" s="34">
        <v>2350075</v>
      </c>
      <c r="G18" s="35">
        <f t="shared" si="0"/>
        <v>-2.1957597097964965E-2</v>
      </c>
      <c r="H18" s="12"/>
      <c r="I18" s="12"/>
    </row>
    <row r="19" spans="2:9" x14ac:dyDescent="0.25">
      <c r="B19" s="1" t="s">
        <v>38</v>
      </c>
      <c r="E19" s="33">
        <v>140115</v>
      </c>
      <c r="F19" s="34">
        <v>142513</v>
      </c>
      <c r="G19" s="35">
        <f t="shared" si="0"/>
        <v>-1.6826535123111608E-2</v>
      </c>
      <c r="H19" s="12"/>
      <c r="I19" s="12"/>
    </row>
    <row r="20" spans="2:9" x14ac:dyDescent="0.25">
      <c r="B20" s="1" t="s">
        <v>39</v>
      </c>
      <c r="E20" s="33">
        <v>1723</v>
      </c>
      <c r="F20" s="34">
        <v>1805</v>
      </c>
      <c r="G20" s="35">
        <f t="shared" si="0"/>
        <v>-4.5429362880886393E-2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27</v>
      </c>
      <c r="F28" s="4"/>
      <c r="H28" s="12"/>
      <c r="I28" s="12"/>
    </row>
    <row r="29" spans="2:9" x14ac:dyDescent="0.25">
      <c r="B29" s="74" t="s">
        <v>50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4T20</v>
      </c>
      <c r="F30" s="9" t="str">
        <f>+'KF-B'!F36</f>
        <v>3T20</v>
      </c>
      <c r="G30" s="9" t="s">
        <v>0</v>
      </c>
      <c r="H30" s="12"/>
      <c r="I30" s="12"/>
    </row>
    <row r="31" spans="2:9" x14ac:dyDescent="0.25">
      <c r="B31" s="1" t="s">
        <v>34</v>
      </c>
      <c r="E31" s="33">
        <f t="shared" ref="E31:E36" si="1">+E15</f>
        <v>5365</v>
      </c>
      <c r="F31" s="34">
        <v>5340</v>
      </c>
      <c r="G31" s="35">
        <f t="shared" ref="G31:G36" si="2">IF(ISERROR($E31/F31),"-",$E31/F31-1)</f>
        <v>4.6816479400748623E-3</v>
      </c>
      <c r="H31" s="12"/>
      <c r="I31" s="12"/>
    </row>
    <row r="32" spans="2:9" x14ac:dyDescent="0.25">
      <c r="B32" s="1" t="s">
        <v>35</v>
      </c>
      <c r="E32" s="33">
        <f t="shared" si="1"/>
        <v>820</v>
      </c>
      <c r="F32" s="34">
        <v>827</v>
      </c>
      <c r="G32" s="35">
        <f t="shared" si="2"/>
        <v>-8.464328899637219E-3</v>
      </c>
      <c r="H32" s="12"/>
      <c r="I32" s="12"/>
    </row>
    <row r="33" spans="2:9" x14ac:dyDescent="0.25">
      <c r="B33" s="1" t="s">
        <v>36</v>
      </c>
      <c r="E33" s="33">
        <f t="shared" si="1"/>
        <v>2438588</v>
      </c>
      <c r="F33" s="34">
        <v>2453024</v>
      </c>
      <c r="G33" s="35">
        <f t="shared" si="2"/>
        <v>-5.884981149797186E-3</v>
      </c>
      <c r="H33" s="12"/>
      <c r="I33" s="12"/>
    </row>
    <row r="34" spans="2:9" x14ac:dyDescent="0.25">
      <c r="B34" s="1" t="s">
        <v>37</v>
      </c>
      <c r="E34" s="33">
        <f t="shared" si="1"/>
        <v>2298473</v>
      </c>
      <c r="F34" s="34">
        <v>2312055</v>
      </c>
      <c r="G34" s="35">
        <f t="shared" si="2"/>
        <v>-5.8744277277140711E-3</v>
      </c>
      <c r="H34" s="12"/>
      <c r="I34" s="12"/>
    </row>
    <row r="35" spans="2:9" x14ac:dyDescent="0.25">
      <c r="B35" s="1" t="s">
        <v>38</v>
      </c>
      <c r="E35" s="33">
        <f t="shared" si="1"/>
        <v>140115</v>
      </c>
      <c r="F35" s="34">
        <v>140969</v>
      </c>
      <c r="G35" s="35">
        <f t="shared" si="2"/>
        <v>-6.0580695046428268E-3</v>
      </c>
      <c r="H35" s="12"/>
      <c r="I35" s="12"/>
    </row>
    <row r="36" spans="2:9" x14ac:dyDescent="0.25">
      <c r="B36" s="1" t="s">
        <v>39</v>
      </c>
      <c r="E36" s="33">
        <f t="shared" si="1"/>
        <v>1723</v>
      </c>
      <c r="F36" s="34">
        <v>1758</v>
      </c>
      <c r="G36" s="35">
        <f t="shared" si="2"/>
        <v>-1.9908987485779295E-2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48</v>
      </c>
    </row>
    <row r="10" spans="2:10" x14ac:dyDescent="0.25">
      <c r="B10" s="74" t="s">
        <v>49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+'KF-B'!E14</f>
        <v>4T20</v>
      </c>
      <c r="I14" s="9" t="str">
        <f>+'KF-B'!F14</f>
        <v>4T19</v>
      </c>
      <c r="J14" s="9" t="s">
        <v>0</v>
      </c>
    </row>
    <row r="15" spans="2:10" x14ac:dyDescent="0.25">
      <c r="B15" s="5" t="s">
        <v>80</v>
      </c>
      <c r="C15" s="5"/>
      <c r="D15" s="5"/>
      <c r="E15" s="5"/>
      <c r="F15" s="5"/>
      <c r="G15" s="5"/>
      <c r="H15" s="17">
        <v>566.42700000000002</v>
      </c>
      <c r="I15" s="37">
        <v>568.572</v>
      </c>
      <c r="J15" s="38">
        <f>IF(ISERROR($H15/I15),"-",ABS($H15)/ABS(I15)-1)</f>
        <v>-3.7726092737594419E-3</v>
      </c>
    </row>
    <row r="16" spans="2:10" x14ac:dyDescent="0.25">
      <c r="B16" s="1" t="s">
        <v>81</v>
      </c>
      <c r="H16" s="20">
        <v>60.613</v>
      </c>
      <c r="I16" s="25">
        <v>60.957000000000001</v>
      </c>
      <c r="J16" s="35">
        <f t="shared" ref="J16:J40" si="0">IF(ISERROR($H16/I16),"-",ABS($H16)/ABS(I16)-1)</f>
        <v>-5.6433223419788403E-3</v>
      </c>
    </row>
    <row r="17" spans="2:11" x14ac:dyDescent="0.25">
      <c r="B17" s="1" t="s">
        <v>82</v>
      </c>
      <c r="H17" s="20">
        <v>4.2480000000000002</v>
      </c>
      <c r="I17" s="25">
        <v>4.7590000000000003</v>
      </c>
      <c r="J17" s="35">
        <f t="shared" si="0"/>
        <v>-0.10737549905442323</v>
      </c>
    </row>
    <row r="18" spans="2:11" x14ac:dyDescent="0.25">
      <c r="B18" s="5" t="s">
        <v>83</v>
      </c>
      <c r="C18" s="5"/>
      <c r="D18" s="5"/>
      <c r="E18" s="5"/>
      <c r="F18" s="5"/>
      <c r="G18" s="5"/>
      <c r="H18" s="17">
        <v>387.89699999999999</v>
      </c>
      <c r="I18" s="37">
        <v>394.52699999999999</v>
      </c>
      <c r="J18" s="38">
        <f t="shared" si="0"/>
        <v>-1.6804933502649999E-2</v>
      </c>
    </row>
    <row r="19" spans="2:11" x14ac:dyDescent="0.25">
      <c r="B19" s="1" t="s">
        <v>84</v>
      </c>
      <c r="H19" s="20">
        <v>0.26300000000000001</v>
      </c>
      <c r="I19" s="25">
        <v>1.476</v>
      </c>
      <c r="J19" s="35">
        <f t="shared" si="0"/>
        <v>-0.82181571815718157</v>
      </c>
    </row>
    <row r="20" spans="2:11" x14ac:dyDescent="0.25">
      <c r="B20" s="1" t="s">
        <v>85</v>
      </c>
      <c r="H20" s="20">
        <v>0.501</v>
      </c>
      <c r="I20" s="25">
        <v>5.0000000000000001E-3</v>
      </c>
      <c r="J20" s="35">
        <f t="shared" si="0"/>
        <v>99.2</v>
      </c>
    </row>
    <row r="21" spans="2:11" x14ac:dyDescent="0.25">
      <c r="B21" s="1" t="s">
        <v>100</v>
      </c>
      <c r="H21" s="20">
        <v>184.095</v>
      </c>
      <c r="I21" s="25">
        <v>56.347000000000001</v>
      </c>
      <c r="J21" s="35">
        <f t="shared" si="0"/>
        <v>2.2671659538218538</v>
      </c>
    </row>
    <row r="22" spans="2:11" ht="17.25" x14ac:dyDescent="0.3">
      <c r="B22" s="6" t="s">
        <v>86</v>
      </c>
      <c r="C22" s="6"/>
      <c r="D22" s="6"/>
      <c r="E22" s="6"/>
      <c r="F22" s="6"/>
      <c r="G22" s="6"/>
      <c r="H22" s="18">
        <v>1204.0439999999999</v>
      </c>
      <c r="I22" s="27">
        <v>1086.6430000000003</v>
      </c>
      <c r="J22" s="39">
        <f t="shared" si="0"/>
        <v>0.10804008308156376</v>
      </c>
      <c r="K22" s="12"/>
    </row>
    <row r="23" spans="2:11" x14ac:dyDescent="0.25">
      <c r="B23" s="19" t="s">
        <v>87</v>
      </c>
      <c r="C23" s="19"/>
      <c r="D23" s="19"/>
      <c r="E23" s="19"/>
      <c r="F23" s="19"/>
      <c r="G23" s="19"/>
      <c r="H23" s="20">
        <v>578.24900000000002</v>
      </c>
      <c r="I23" s="25">
        <v>600.43899999999996</v>
      </c>
      <c r="J23" s="35">
        <f t="shared" si="0"/>
        <v>-3.6956293645149518E-2</v>
      </c>
    </row>
    <row r="24" spans="2:11" s="21" customFormat="1" x14ac:dyDescent="0.25">
      <c r="B24" s="21" t="s">
        <v>88</v>
      </c>
      <c r="H24" s="22">
        <v>422.21199999999999</v>
      </c>
      <c r="I24" s="23">
        <v>428.53199999999998</v>
      </c>
      <c r="J24" s="35">
        <f t="shared" si="0"/>
        <v>-1.4748023484827288E-2</v>
      </c>
    </row>
    <row r="25" spans="2:11" s="21" customFormat="1" x14ac:dyDescent="0.25">
      <c r="B25" s="21" t="s">
        <v>89</v>
      </c>
      <c r="H25" s="22">
        <v>156.03700000000001</v>
      </c>
      <c r="I25" s="23">
        <v>171.90700000000001</v>
      </c>
      <c r="J25" s="35">
        <f t="shared" si="0"/>
        <v>-9.2317357641050091E-2</v>
      </c>
    </row>
    <row r="26" spans="2:11" x14ac:dyDescent="0.25">
      <c r="B26" s="1" t="s">
        <v>90</v>
      </c>
      <c r="H26" s="20">
        <v>61.188000000000002</v>
      </c>
      <c r="I26" s="25">
        <v>59.22</v>
      </c>
      <c r="J26" s="35">
        <f t="shared" si="0"/>
        <v>3.3232016210739568E-2</v>
      </c>
    </row>
    <row r="27" spans="2:11" ht="17.25" x14ac:dyDescent="0.3">
      <c r="B27" s="6" t="s">
        <v>91</v>
      </c>
      <c r="C27" s="6"/>
      <c r="D27" s="6"/>
      <c r="E27" s="6"/>
      <c r="F27" s="6"/>
      <c r="G27" s="6"/>
      <c r="H27" s="18">
        <v>564.60699999999986</v>
      </c>
      <c r="I27" s="27">
        <v>426.98400000000026</v>
      </c>
      <c r="J27" s="39">
        <f t="shared" si="0"/>
        <v>0.32231418507484944</v>
      </c>
    </row>
    <row r="28" spans="2:11" x14ac:dyDescent="0.25">
      <c r="B28" s="1" t="s">
        <v>92</v>
      </c>
      <c r="H28" s="20">
        <v>111.89700000000001</v>
      </c>
      <c r="I28" s="25">
        <v>43.448999999999998</v>
      </c>
      <c r="J28" s="35">
        <f t="shared" si="0"/>
        <v>1.5753642201201412</v>
      </c>
    </row>
    <row r="29" spans="2:11" x14ac:dyDescent="0.25">
      <c r="B29" s="1" t="s">
        <v>93</v>
      </c>
      <c r="H29" s="20">
        <v>160.02699999999999</v>
      </c>
      <c r="I29" s="25">
        <v>4.968</v>
      </c>
      <c r="J29" s="35">
        <f t="shared" si="0"/>
        <v>31.211553945249598</v>
      </c>
    </row>
    <row r="30" spans="2:11" s="21" customFormat="1" x14ac:dyDescent="0.25">
      <c r="B30" s="21" t="s">
        <v>139</v>
      </c>
      <c r="H30" s="22">
        <v>159.351</v>
      </c>
      <c r="I30" s="23">
        <v>4.3899999999999997</v>
      </c>
      <c r="J30" s="35">
        <f t="shared" si="0"/>
        <v>35.298633257403189</v>
      </c>
    </row>
    <row r="31" spans="2:11" s="21" customFormat="1" x14ac:dyDescent="0.25">
      <c r="B31" s="21" t="s">
        <v>101</v>
      </c>
      <c r="H31" s="22">
        <v>0.67600000000000005</v>
      </c>
      <c r="I31" s="23">
        <v>0.57799999999999996</v>
      </c>
      <c r="J31" s="35">
        <f t="shared" si="0"/>
        <v>0.16955017301038078</v>
      </c>
    </row>
    <row r="32" spans="2:11" x14ac:dyDescent="0.25">
      <c r="B32" s="1" t="s">
        <v>94</v>
      </c>
      <c r="H32" s="20">
        <v>2.1</v>
      </c>
      <c r="I32" s="25">
        <v>-2.9670000000000001</v>
      </c>
      <c r="J32" s="35">
        <f t="shared" si="0"/>
        <v>-0.29221435793731043</v>
      </c>
    </row>
    <row r="33" spans="2:10" x14ac:dyDescent="0.25">
      <c r="B33" s="1" t="s">
        <v>95</v>
      </c>
      <c r="H33" s="20">
        <v>-5.4660000000000002</v>
      </c>
      <c r="I33" s="25">
        <v>10.358000000000001</v>
      </c>
      <c r="J33" s="35">
        <f t="shared" si="0"/>
        <v>-0.47229194825255838</v>
      </c>
    </row>
    <row r="34" spans="2:10" x14ac:dyDescent="0.25">
      <c r="B34" s="1" t="s">
        <v>102</v>
      </c>
      <c r="H34" s="20">
        <v>1.6759999999999999</v>
      </c>
      <c r="I34" s="25">
        <v>94.613</v>
      </c>
      <c r="J34" s="35">
        <f t="shared" si="0"/>
        <v>-0.98228573240463779</v>
      </c>
    </row>
    <row r="35" spans="2:10" x14ac:dyDescent="0.25">
      <c r="B35" s="1" t="s">
        <v>103</v>
      </c>
      <c r="H35" s="20">
        <v>-62.877000000000002</v>
      </c>
      <c r="I35" s="25">
        <v>-52.790999999999997</v>
      </c>
      <c r="J35" s="35">
        <f t="shared" si="0"/>
        <v>0.19105529351594042</v>
      </c>
    </row>
    <row r="36" spans="2:10" ht="17.25" x14ac:dyDescent="0.3">
      <c r="B36" s="6" t="s">
        <v>96</v>
      </c>
      <c r="C36" s="6"/>
      <c r="D36" s="6"/>
      <c r="E36" s="6"/>
      <c r="F36" s="6"/>
      <c r="G36" s="6"/>
      <c r="H36" s="18">
        <v>234.84799999999984</v>
      </c>
      <c r="I36" s="27">
        <v>412.99800000000022</v>
      </c>
      <c r="J36" s="39">
        <f t="shared" si="0"/>
        <v>-0.43135802110421906</v>
      </c>
    </row>
    <row r="37" spans="2:10" x14ac:dyDescent="0.25">
      <c r="B37" s="1" t="s">
        <v>104</v>
      </c>
      <c r="H37" s="20">
        <v>52.789000000000001</v>
      </c>
      <c r="I37" s="25">
        <v>59.41</v>
      </c>
      <c r="J37" s="35">
        <f t="shared" si="0"/>
        <v>-0.11144588453122362</v>
      </c>
    </row>
    <row r="38" spans="2:10" x14ac:dyDescent="0.25">
      <c r="B38" s="5" t="s">
        <v>97</v>
      </c>
      <c r="C38" s="5"/>
      <c r="D38" s="5"/>
      <c r="E38" s="5"/>
      <c r="F38" s="5"/>
      <c r="G38" s="5"/>
      <c r="H38" s="17">
        <v>182.05899999999986</v>
      </c>
      <c r="I38" s="37">
        <v>353.58800000000019</v>
      </c>
      <c r="J38" s="38">
        <f t="shared" si="0"/>
        <v>-0.48510978879373801</v>
      </c>
    </row>
    <row r="39" spans="2:10" x14ac:dyDescent="0.25">
      <c r="B39" s="1" t="s">
        <v>98</v>
      </c>
      <c r="H39" s="10">
        <v>1.8</v>
      </c>
      <c r="I39" s="11">
        <v>1.423</v>
      </c>
      <c r="J39" s="35">
        <f t="shared" si="0"/>
        <v>0.26493323963457494</v>
      </c>
    </row>
    <row r="40" spans="2:10" s="24" customFormat="1" ht="17.25" x14ac:dyDescent="0.3">
      <c r="B40" s="6" t="s">
        <v>99</v>
      </c>
      <c r="C40" s="6"/>
      <c r="D40" s="6"/>
      <c r="E40" s="6"/>
      <c r="F40" s="6"/>
      <c r="G40" s="6"/>
      <c r="H40" s="18">
        <v>180.25899999999984</v>
      </c>
      <c r="I40" s="27">
        <v>352.16500000000019</v>
      </c>
      <c r="J40" s="39">
        <f t="shared" si="0"/>
        <v>-0.48814050232135575</v>
      </c>
    </row>
    <row r="41" spans="2:10" x14ac:dyDescent="0.25">
      <c r="I41" s="36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51</v>
      </c>
    </row>
    <row r="10" spans="2:11" x14ac:dyDescent="0.25">
      <c r="B10" s="74" t="s">
        <v>49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4T20</v>
      </c>
      <c r="G14" s="9" t="str">
        <f>+'KF-B'!F14</f>
        <v>4T19</v>
      </c>
      <c r="H14" s="9" t="s">
        <v>0</v>
      </c>
      <c r="I14" s="9" t="str">
        <f>+'KF-B'!F36</f>
        <v>3T20</v>
      </c>
      <c r="J14" s="9" t="s">
        <v>0</v>
      </c>
    </row>
    <row r="15" spans="2:11" s="19" customFormat="1" x14ac:dyDescent="0.25">
      <c r="B15" s="19" t="s">
        <v>20</v>
      </c>
      <c r="F15" s="20">
        <v>6988.1469999999999</v>
      </c>
      <c r="G15" s="25">
        <v>5611.8429999999998</v>
      </c>
      <c r="H15" s="35">
        <f>IF(ISERROR($F15/G15),"-",ABS($F15)/ABS(G15)-1)</f>
        <v>0.24524991166003751</v>
      </c>
      <c r="I15" s="25">
        <v>7000.57</v>
      </c>
      <c r="J15" s="35">
        <f>IF(ISERROR($F15/I15),"-",ABS($F15)/ABS(I15)-1)</f>
        <v>-1.7745697850317654E-3</v>
      </c>
      <c r="K15" s="25"/>
    </row>
    <row r="16" spans="2:11" s="19" customFormat="1" x14ac:dyDescent="0.25">
      <c r="B16" s="19" t="s">
        <v>133</v>
      </c>
      <c r="F16" s="20">
        <v>77.953999999999994</v>
      </c>
      <c r="G16" s="25">
        <v>80.534000000000006</v>
      </c>
      <c r="H16" s="35">
        <f t="shared" ref="H16:H57" si="0">IF(ISERROR($F16/G16),"-",ABS($F16)/ABS(G16)-1)</f>
        <v>-3.2036158641071011E-2</v>
      </c>
      <c r="I16" s="25">
        <v>92.620999999999995</v>
      </c>
      <c r="J16" s="35">
        <f t="shared" ref="J16:J57" si="1">IF(ISERROR($F16/I16),"-",ABS($F16)/ABS(I16)-1)</f>
        <v>-0.15835501668088237</v>
      </c>
      <c r="K16" s="25"/>
    </row>
    <row r="17" spans="2:11" s="21" customFormat="1" x14ac:dyDescent="0.25">
      <c r="B17" s="21" t="s">
        <v>17</v>
      </c>
      <c r="F17" s="22">
        <v>77.953999999999994</v>
      </c>
      <c r="G17" s="23">
        <v>80.534000000000006</v>
      </c>
      <c r="H17" s="41">
        <f t="shared" si="0"/>
        <v>-3.2036158641071011E-2</v>
      </c>
      <c r="I17" s="23">
        <v>79.576999999999998</v>
      </c>
      <c r="J17" s="41">
        <f t="shared" si="1"/>
        <v>-2.039534036216506E-2</v>
      </c>
      <c r="K17" s="23"/>
    </row>
    <row r="18" spans="2:11" s="21" customFormat="1" x14ac:dyDescent="0.25">
      <c r="B18" s="21" t="s">
        <v>107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16</v>
      </c>
      <c r="F19" s="22">
        <v>0</v>
      </c>
      <c r="G19" s="23">
        <v>0</v>
      </c>
      <c r="H19" s="41" t="str">
        <f t="shared" si="0"/>
        <v>-</v>
      </c>
      <c r="I19" s="23">
        <v>13.044</v>
      </c>
      <c r="J19" s="41">
        <f t="shared" si="1"/>
        <v>-1</v>
      </c>
      <c r="K19" s="23"/>
    </row>
    <row r="20" spans="2:11" s="19" customFormat="1" x14ac:dyDescent="0.25">
      <c r="B20" s="19" t="s">
        <v>106</v>
      </c>
      <c r="F20" s="20">
        <v>64.2</v>
      </c>
      <c r="G20" s="25">
        <v>72.147000000000006</v>
      </c>
      <c r="H20" s="35">
        <f t="shared" si="0"/>
        <v>-0.11015011019169196</v>
      </c>
      <c r="I20" s="25">
        <v>62.981999999999999</v>
      </c>
      <c r="J20" s="35">
        <f t="shared" si="1"/>
        <v>1.9338858721539509E-2</v>
      </c>
      <c r="K20" s="25"/>
    </row>
    <row r="21" spans="2:11" s="19" customFormat="1" x14ac:dyDescent="0.25">
      <c r="B21" s="21" t="s">
        <v>107</v>
      </c>
      <c r="C21" s="21"/>
      <c r="D21" s="21"/>
      <c r="E21" s="21"/>
      <c r="F21" s="22">
        <v>39.055</v>
      </c>
      <c r="G21" s="23">
        <v>40.515000000000001</v>
      </c>
      <c r="H21" s="41">
        <f t="shared" si="0"/>
        <v>-3.6036036036036112E-2</v>
      </c>
      <c r="I21" s="23">
        <v>38.616999999999997</v>
      </c>
      <c r="J21" s="41">
        <f t="shared" si="1"/>
        <v>1.1342155009451904E-2</v>
      </c>
      <c r="K21" s="23"/>
    </row>
    <row r="22" spans="2:11" s="19" customFormat="1" x14ac:dyDescent="0.25">
      <c r="B22" s="21" t="s">
        <v>16</v>
      </c>
      <c r="C22" s="21"/>
      <c r="D22" s="21"/>
      <c r="E22" s="21"/>
      <c r="F22" s="22">
        <v>25.145</v>
      </c>
      <c r="G22" s="23">
        <v>31.632000000000001</v>
      </c>
      <c r="H22" s="41">
        <f t="shared" si="0"/>
        <v>-0.20507713707637842</v>
      </c>
      <c r="I22" s="23">
        <v>24.364999999999998</v>
      </c>
      <c r="J22" s="41">
        <f t="shared" si="1"/>
        <v>3.2013133593269183E-2</v>
      </c>
      <c r="K22" s="23"/>
    </row>
    <row r="23" spans="2:11" s="19" customFormat="1" x14ac:dyDescent="0.25">
      <c r="B23" s="19" t="s">
        <v>138</v>
      </c>
      <c r="F23" s="20">
        <v>6117.41</v>
      </c>
      <c r="G23" s="25">
        <v>5536.0599999999995</v>
      </c>
      <c r="H23" s="35">
        <f t="shared" si="0"/>
        <v>0.10501150637818246</v>
      </c>
      <c r="I23" s="25">
        <v>5637.6549999999997</v>
      </c>
      <c r="J23" s="35">
        <f t="shared" si="1"/>
        <v>8.5098325456240298E-2</v>
      </c>
      <c r="K23" s="25"/>
    </row>
    <row r="24" spans="2:11" s="21" customFormat="1" x14ac:dyDescent="0.25">
      <c r="B24" s="21" t="s">
        <v>107</v>
      </c>
      <c r="F24" s="22">
        <v>1900.809</v>
      </c>
      <c r="G24" s="23">
        <v>1797.48</v>
      </c>
      <c r="H24" s="35">
        <f t="shared" si="0"/>
        <v>5.7485479671540052E-2</v>
      </c>
      <c r="I24" s="23">
        <v>1775.662</v>
      </c>
      <c r="J24" s="35">
        <f t="shared" si="1"/>
        <v>7.0479066398897894E-2</v>
      </c>
      <c r="K24" s="23"/>
    </row>
    <row r="25" spans="2:11" s="21" customFormat="1" x14ac:dyDescent="0.25">
      <c r="B25" s="21" t="s">
        <v>16</v>
      </c>
      <c r="F25" s="22">
        <v>4216.6009999999997</v>
      </c>
      <c r="G25" s="23">
        <v>3738.58</v>
      </c>
      <c r="H25" s="35">
        <f t="shared" si="0"/>
        <v>0.12786164800539246</v>
      </c>
      <c r="I25" s="23">
        <v>3861.9929999999999</v>
      </c>
      <c r="J25" s="35">
        <f t="shared" si="1"/>
        <v>9.1819948922745365E-2</v>
      </c>
      <c r="K25" s="23"/>
    </row>
    <row r="26" spans="2:11" s="19" customFormat="1" x14ac:dyDescent="0.25">
      <c r="B26" s="19" t="s">
        <v>116</v>
      </c>
      <c r="F26" s="20">
        <v>44567.208000000006</v>
      </c>
      <c r="G26" s="25">
        <v>42513.294000000002</v>
      </c>
      <c r="H26" s="35">
        <f t="shared" si="0"/>
        <v>4.831227615531275E-2</v>
      </c>
      <c r="I26" s="25">
        <v>44373.585000000006</v>
      </c>
      <c r="J26" s="35">
        <f t="shared" si="1"/>
        <v>4.363474350787655E-3</v>
      </c>
      <c r="K26" s="25"/>
    </row>
    <row r="27" spans="2:11" s="19" customFormat="1" x14ac:dyDescent="0.25">
      <c r="B27" s="21" t="s">
        <v>117</v>
      </c>
      <c r="C27" s="21"/>
      <c r="D27" s="21"/>
      <c r="E27" s="21"/>
      <c r="F27" s="22">
        <v>0</v>
      </c>
      <c r="G27" s="23">
        <v>0</v>
      </c>
      <c r="H27" s="41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118</v>
      </c>
      <c r="C28" s="21"/>
      <c r="D28" s="21"/>
      <c r="E28" s="21"/>
      <c r="F28" s="22">
        <v>305.53300000000002</v>
      </c>
      <c r="G28" s="23">
        <v>614.42999999999995</v>
      </c>
      <c r="H28" s="41">
        <f t="shared" si="0"/>
        <v>-0.5027374965415099</v>
      </c>
      <c r="I28" s="23">
        <v>574.12400000000002</v>
      </c>
      <c r="J28" s="41">
        <f t="shared" si="1"/>
        <v>-0.46782750764643177</v>
      </c>
      <c r="K28" s="23"/>
    </row>
    <row r="29" spans="2:11" s="19" customFormat="1" x14ac:dyDescent="0.25">
      <c r="B29" s="21" t="s">
        <v>41</v>
      </c>
      <c r="C29" s="21"/>
      <c r="D29" s="21"/>
      <c r="E29" s="21"/>
      <c r="F29" s="22">
        <v>44261.675000000003</v>
      </c>
      <c r="G29" s="23">
        <v>41898.864000000001</v>
      </c>
      <c r="H29" s="41">
        <f t="shared" si="0"/>
        <v>5.6393199586509013E-2</v>
      </c>
      <c r="I29" s="23">
        <v>43799.461000000003</v>
      </c>
      <c r="J29" s="41">
        <f t="shared" si="1"/>
        <v>1.0552960914290699E-2</v>
      </c>
      <c r="K29" s="25"/>
    </row>
    <row r="30" spans="2:11" s="19" customFormat="1" x14ac:dyDescent="0.25">
      <c r="B30" s="19" t="s">
        <v>119</v>
      </c>
      <c r="F30" s="20">
        <v>1695.9949999999999</v>
      </c>
      <c r="G30" s="25">
        <v>1157.742</v>
      </c>
      <c r="H30" s="35">
        <f t="shared" si="0"/>
        <v>0.46491619030837605</v>
      </c>
      <c r="I30" s="25">
        <v>1690.9570000000001</v>
      </c>
      <c r="J30" s="35">
        <f t="shared" si="1"/>
        <v>2.9793779498827888E-3</v>
      </c>
      <c r="K30" s="25"/>
    </row>
    <row r="31" spans="2:11" s="19" customFormat="1" x14ac:dyDescent="0.25">
      <c r="B31" s="19" t="s">
        <v>108</v>
      </c>
      <c r="F31" s="20">
        <v>778.29300000000001</v>
      </c>
      <c r="G31" s="25">
        <v>869.01</v>
      </c>
      <c r="H31" s="35">
        <f t="shared" si="0"/>
        <v>-0.10439120378361577</v>
      </c>
      <c r="I31" s="25">
        <v>733.71600000000001</v>
      </c>
      <c r="J31" s="35">
        <f t="shared" si="1"/>
        <v>6.0755115058142461E-2</v>
      </c>
      <c r="K31" s="25"/>
    </row>
    <row r="32" spans="2:11" s="19" customFormat="1" x14ac:dyDescent="0.25">
      <c r="B32" s="19" t="s">
        <v>17</v>
      </c>
      <c r="F32" s="20">
        <v>81.878</v>
      </c>
      <c r="G32" s="25">
        <v>100.57</v>
      </c>
      <c r="H32" s="35">
        <f t="shared" si="0"/>
        <v>-0.1858605946107188</v>
      </c>
      <c r="I32" s="25">
        <v>86.432000000000002</v>
      </c>
      <c r="J32" s="35">
        <f t="shared" si="1"/>
        <v>-5.268881895594224E-2</v>
      </c>
      <c r="K32" s="25"/>
    </row>
    <row r="33" spans="2:11" s="19" customFormat="1" x14ac:dyDescent="0.25">
      <c r="B33" s="19" t="s">
        <v>19</v>
      </c>
      <c r="F33" s="20">
        <v>174.714</v>
      </c>
      <c r="G33" s="25">
        <v>186.61199999999999</v>
      </c>
      <c r="H33" s="35">
        <f t="shared" si="0"/>
        <v>-6.3757957687608502E-2</v>
      </c>
      <c r="I33" s="25">
        <v>181.70400000000001</v>
      </c>
      <c r="J33" s="35">
        <f t="shared" si="1"/>
        <v>-3.8469158631620703E-2</v>
      </c>
      <c r="K33" s="25"/>
    </row>
    <row r="34" spans="2:11" s="19" customFormat="1" x14ac:dyDescent="0.25">
      <c r="B34" s="19" t="s">
        <v>109</v>
      </c>
      <c r="F34" s="20">
        <v>24.901</v>
      </c>
      <c r="G34" s="25">
        <v>42.557000000000002</v>
      </c>
      <c r="H34" s="35">
        <f t="shared" si="0"/>
        <v>-0.41487886834128351</v>
      </c>
      <c r="I34" s="25">
        <v>25.555</v>
      </c>
      <c r="J34" s="35">
        <f t="shared" si="1"/>
        <v>-2.5591860692623758E-2</v>
      </c>
      <c r="K34" s="25"/>
    </row>
    <row r="35" spans="2:11" s="19" customFormat="1" x14ac:dyDescent="0.25">
      <c r="B35" s="19" t="s">
        <v>120</v>
      </c>
      <c r="F35" s="20">
        <v>825.28499999999997</v>
      </c>
      <c r="G35" s="25">
        <v>958.36900000000003</v>
      </c>
      <c r="H35" s="35">
        <f t="shared" si="0"/>
        <v>-0.13886509267307279</v>
      </c>
      <c r="I35" s="25">
        <v>928.9</v>
      </c>
      <c r="J35" s="35">
        <f t="shared" si="1"/>
        <v>-0.11154591452255358</v>
      </c>
      <c r="K35" s="25"/>
    </row>
    <row r="36" spans="2:11" s="19" customFormat="1" x14ac:dyDescent="0.25">
      <c r="B36" s="19" t="s">
        <v>66</v>
      </c>
      <c r="F36" s="20">
        <v>377.76600000000002</v>
      </c>
      <c r="G36" s="25">
        <v>366.56099999999998</v>
      </c>
      <c r="H36" s="35">
        <f t="shared" si="0"/>
        <v>3.0567900022097305E-2</v>
      </c>
      <c r="I36" s="25">
        <v>366.95800000000003</v>
      </c>
      <c r="J36" s="35">
        <f t="shared" si="1"/>
        <v>2.9452961919347764E-2</v>
      </c>
      <c r="K36" s="25"/>
    </row>
    <row r="37" spans="2:11" s="19" customFormat="1" x14ac:dyDescent="0.25">
      <c r="B37" s="19" t="s">
        <v>110</v>
      </c>
      <c r="F37" s="20">
        <v>1786.329</v>
      </c>
      <c r="G37" s="25">
        <v>1846.0820000000001</v>
      </c>
      <c r="H37" s="35">
        <f t="shared" si="0"/>
        <v>-3.2367467967295172E-2</v>
      </c>
      <c r="I37" s="25">
        <v>1788.011</v>
      </c>
      <c r="J37" s="35">
        <f t="shared" si="1"/>
        <v>-9.4071009630258828E-4</v>
      </c>
      <c r="K37" s="25"/>
    </row>
    <row r="38" spans="2:11" s="6" customFormat="1" ht="17.25" x14ac:dyDescent="0.3">
      <c r="B38" s="19" t="s">
        <v>111</v>
      </c>
      <c r="C38" s="19"/>
      <c r="D38" s="19"/>
      <c r="E38" s="19"/>
      <c r="F38" s="20">
        <v>219.45</v>
      </c>
      <c r="G38" s="25">
        <v>238.953</v>
      </c>
      <c r="H38" s="35">
        <f t="shared" si="0"/>
        <v>-8.1618560972241516E-2</v>
      </c>
      <c r="I38" s="25">
        <v>250.30699999999999</v>
      </c>
      <c r="J38" s="35">
        <f t="shared" si="1"/>
        <v>-0.12327661631516496</v>
      </c>
      <c r="K38" s="40"/>
    </row>
    <row r="39" spans="2:11" s="19" customFormat="1" ht="17.25" x14ac:dyDescent="0.3">
      <c r="B39" s="6" t="s">
        <v>121</v>
      </c>
      <c r="C39" s="6"/>
      <c r="D39" s="6"/>
      <c r="E39" s="6"/>
      <c r="F39" s="18">
        <v>63779.530000000006</v>
      </c>
      <c r="G39" s="40">
        <v>59580.334000000003</v>
      </c>
      <c r="H39" s="39">
        <f t="shared" si="0"/>
        <v>7.0479564616069412E-2</v>
      </c>
      <c r="I39" s="40">
        <v>63219.953000000009</v>
      </c>
      <c r="J39" s="39">
        <f t="shared" si="1"/>
        <v>8.8512720026856506E-3</v>
      </c>
      <c r="K39" s="25"/>
    </row>
    <row r="40" spans="2:11" s="19" customFormat="1" x14ac:dyDescent="0.25">
      <c r="B40" s="19" t="s">
        <v>122</v>
      </c>
      <c r="F40" s="20">
        <v>80.376999999999995</v>
      </c>
      <c r="G40" s="25">
        <v>83.147999999999996</v>
      </c>
      <c r="H40" s="35">
        <f t="shared" si="0"/>
        <v>-3.3326117284841472E-2</v>
      </c>
      <c r="I40" s="25">
        <v>82.78</v>
      </c>
      <c r="J40" s="35">
        <f t="shared" si="1"/>
        <v>-2.9028750906015977E-2</v>
      </c>
      <c r="K40" s="25"/>
    </row>
    <row r="41" spans="2:11" s="21" customFormat="1" x14ac:dyDescent="0.25">
      <c r="B41" s="19" t="s">
        <v>112</v>
      </c>
      <c r="C41" s="19"/>
      <c r="D41" s="19"/>
      <c r="E41" s="19"/>
      <c r="F41" s="20">
        <v>55437.045000000006</v>
      </c>
      <c r="G41" s="25">
        <v>51634.557999999997</v>
      </c>
      <c r="H41" s="35">
        <f t="shared" si="0"/>
        <v>7.3642288174520898E-2</v>
      </c>
      <c r="I41" s="25">
        <v>55089.985000000001</v>
      </c>
      <c r="J41" s="35">
        <f t="shared" si="1"/>
        <v>6.2998746505378289E-3</v>
      </c>
      <c r="K41" s="23"/>
    </row>
    <row r="42" spans="2:11" s="21" customFormat="1" x14ac:dyDescent="0.25">
      <c r="B42" s="21" t="s">
        <v>113</v>
      </c>
      <c r="F42" s="22">
        <v>5673.2870000000003</v>
      </c>
      <c r="G42" s="23">
        <v>1930.4079999999999</v>
      </c>
      <c r="H42" s="35">
        <f t="shared" si="0"/>
        <v>1.9389056613938611</v>
      </c>
      <c r="I42" s="23">
        <v>5687.88</v>
      </c>
      <c r="J42" s="35">
        <f t="shared" si="1"/>
        <v>-2.5656307798336275E-3</v>
      </c>
      <c r="K42" s="23"/>
    </row>
    <row r="43" spans="2:11" s="21" customFormat="1" x14ac:dyDescent="0.25">
      <c r="B43" s="21" t="s">
        <v>114</v>
      </c>
      <c r="F43" s="22">
        <v>154.535</v>
      </c>
      <c r="G43" s="23">
        <v>350.23700000000002</v>
      </c>
      <c r="H43" s="35">
        <f t="shared" si="0"/>
        <v>-0.55877020417602941</v>
      </c>
      <c r="I43" s="23">
        <v>331.476</v>
      </c>
      <c r="J43" s="35">
        <f t="shared" si="1"/>
        <v>-0.53379731865957114</v>
      </c>
      <c r="K43" s="23"/>
    </row>
    <row r="44" spans="2:11" s="21" customFormat="1" x14ac:dyDescent="0.25">
      <c r="B44" s="21" t="s">
        <v>22</v>
      </c>
      <c r="F44" s="22">
        <v>46356.345000000001</v>
      </c>
      <c r="G44" s="23">
        <v>45755.911</v>
      </c>
      <c r="H44" s="35">
        <f t="shared" si="0"/>
        <v>1.3122544975664452E-2</v>
      </c>
      <c r="I44" s="23">
        <v>45638.868000000002</v>
      </c>
      <c r="J44" s="35">
        <f t="shared" si="1"/>
        <v>1.5720744870359127E-2</v>
      </c>
      <c r="K44" s="23"/>
    </row>
    <row r="45" spans="2:11" s="21" customFormat="1" x14ac:dyDescent="0.25">
      <c r="B45" s="21" t="s">
        <v>123</v>
      </c>
      <c r="F45" s="22">
        <v>2832.7730000000001</v>
      </c>
      <c r="G45" s="23">
        <v>3144.4169999999999</v>
      </c>
      <c r="H45" s="35">
        <f t="shared" si="0"/>
        <v>-9.911026431926806E-2</v>
      </c>
      <c r="I45" s="23">
        <v>2831.9459999999999</v>
      </c>
      <c r="J45" s="35">
        <f t="shared" si="1"/>
        <v>2.9202534229111343E-4</v>
      </c>
      <c r="K45" s="23"/>
    </row>
    <row r="46" spans="2:11" x14ac:dyDescent="0.25">
      <c r="B46" s="21" t="s">
        <v>115</v>
      </c>
      <c r="C46" s="21"/>
      <c r="D46" s="21"/>
      <c r="E46" s="21"/>
      <c r="F46" s="22">
        <v>420.10500000000002</v>
      </c>
      <c r="G46" s="23">
        <v>453.58499999999998</v>
      </c>
      <c r="H46" s="35">
        <f t="shared" si="0"/>
        <v>-7.3811964681371633E-2</v>
      </c>
      <c r="I46" s="23">
        <v>599.81500000000005</v>
      </c>
      <c r="J46" s="35">
        <f t="shared" si="1"/>
        <v>-0.29960904612255446</v>
      </c>
      <c r="K46" s="11"/>
    </row>
    <row r="47" spans="2:11" x14ac:dyDescent="0.25">
      <c r="B47" s="1" t="s">
        <v>17</v>
      </c>
      <c r="F47" s="22">
        <v>237.76</v>
      </c>
      <c r="G47" s="11">
        <v>199.495</v>
      </c>
      <c r="H47" s="35">
        <f t="shared" si="0"/>
        <v>0.1918093185292864</v>
      </c>
      <c r="I47" s="11">
        <v>200.881</v>
      </c>
      <c r="J47" s="35">
        <f t="shared" si="1"/>
        <v>0.18358630233820028</v>
      </c>
      <c r="K47" s="11"/>
    </row>
    <row r="48" spans="2:11" x14ac:dyDescent="0.25">
      <c r="B48" s="19" t="s">
        <v>124</v>
      </c>
      <c r="F48" s="22">
        <v>618.226</v>
      </c>
      <c r="G48" s="11">
        <v>610.69500000000005</v>
      </c>
      <c r="H48" s="35">
        <f t="shared" si="0"/>
        <v>1.2331851415190886E-2</v>
      </c>
      <c r="I48" s="11">
        <v>609.17899999999997</v>
      </c>
      <c r="J48" s="35">
        <f t="shared" si="1"/>
        <v>1.4851135708880303E-2</v>
      </c>
      <c r="K48" s="11"/>
    </row>
    <row r="49" spans="2:11" x14ac:dyDescent="0.25">
      <c r="B49" s="1" t="s">
        <v>105</v>
      </c>
      <c r="F49" s="22">
        <v>481.41899999999998</v>
      </c>
      <c r="G49" s="11">
        <v>475.892</v>
      </c>
      <c r="H49" s="35">
        <f t="shared" si="0"/>
        <v>1.1613979642439931E-2</v>
      </c>
      <c r="I49" s="11">
        <v>466.49799999999999</v>
      </c>
      <c r="J49" s="35">
        <f t="shared" si="1"/>
        <v>3.1985131769053599E-2</v>
      </c>
      <c r="K49" s="11"/>
    </row>
    <row r="50" spans="2:11" x14ac:dyDescent="0.25">
      <c r="B50" s="19" t="s">
        <v>125</v>
      </c>
      <c r="F50" s="22">
        <v>419.08699999999999</v>
      </c>
      <c r="G50" s="11">
        <v>345.78199999999998</v>
      </c>
      <c r="H50" s="35">
        <f t="shared" si="0"/>
        <v>0.21199773267550071</v>
      </c>
      <c r="I50" s="11">
        <v>359.18200000000002</v>
      </c>
      <c r="J50" s="35">
        <f t="shared" si="1"/>
        <v>0.16678174296039328</v>
      </c>
      <c r="K50" s="11"/>
    </row>
    <row r="51" spans="2:11" s="6" customFormat="1" ht="17.25" x14ac:dyDescent="0.3">
      <c r="B51" s="19" t="s">
        <v>126</v>
      </c>
      <c r="C51" s="1"/>
      <c r="D51" s="1"/>
      <c r="E51" s="1"/>
      <c r="F51" s="22">
        <v>217.89699999999999</v>
      </c>
      <c r="G51" s="11">
        <v>226.26300000000001</v>
      </c>
      <c r="H51" s="35">
        <f t="shared" si="0"/>
        <v>-3.6974671068623732E-2</v>
      </c>
      <c r="I51" s="11">
        <v>206.82499999999999</v>
      </c>
      <c r="J51" s="35">
        <f t="shared" si="1"/>
        <v>5.3533180224827781E-2</v>
      </c>
      <c r="K51" s="40"/>
    </row>
    <row r="52" spans="2:11" ht="17.25" x14ac:dyDescent="0.3">
      <c r="B52" s="6" t="s">
        <v>127</v>
      </c>
      <c r="C52" s="6"/>
      <c r="D52" s="6"/>
      <c r="E52" s="6"/>
      <c r="F52" s="18">
        <v>57491.811000000009</v>
      </c>
      <c r="G52" s="40">
        <v>53575.832999999999</v>
      </c>
      <c r="H52" s="39">
        <f t="shared" si="0"/>
        <v>7.3092246647849857E-2</v>
      </c>
      <c r="I52" s="40">
        <v>57015.329999999994</v>
      </c>
      <c r="J52" s="39">
        <f t="shared" si="1"/>
        <v>8.3570681779796541E-3</v>
      </c>
      <c r="K52" s="25"/>
    </row>
    <row r="53" spans="2:11" x14ac:dyDescent="0.25">
      <c r="B53" s="19" t="s">
        <v>7</v>
      </c>
      <c r="C53" s="19"/>
      <c r="D53" s="19"/>
      <c r="E53" s="19"/>
      <c r="F53" s="20">
        <v>5626.45</v>
      </c>
      <c r="G53" s="25">
        <v>5431.1229999999996</v>
      </c>
      <c r="H53" s="35">
        <f t="shared" si="0"/>
        <v>3.5964385266177956E-2</v>
      </c>
      <c r="I53" s="25">
        <v>5606.2449999999999</v>
      </c>
      <c r="J53" s="35">
        <f t="shared" si="1"/>
        <v>3.6040165922111012E-3</v>
      </c>
      <c r="K53" s="25"/>
    </row>
    <row r="54" spans="2:11" x14ac:dyDescent="0.25">
      <c r="B54" s="19" t="s">
        <v>140</v>
      </c>
      <c r="C54" s="19"/>
      <c r="D54" s="19"/>
      <c r="E54" s="19"/>
      <c r="F54" s="20">
        <v>650.71</v>
      </c>
      <c r="G54" s="25">
        <v>561.46</v>
      </c>
      <c r="H54" s="35">
        <f t="shared" si="0"/>
        <v>0.15896056709293616</v>
      </c>
      <c r="I54" s="25">
        <v>588.279</v>
      </c>
      <c r="J54" s="35">
        <f t="shared" si="1"/>
        <v>0.10612481492625103</v>
      </c>
      <c r="K54" s="25"/>
    </row>
    <row r="55" spans="2:11" s="6" customFormat="1" ht="17.25" x14ac:dyDescent="0.3">
      <c r="B55" s="19" t="s">
        <v>64</v>
      </c>
      <c r="C55" s="19"/>
      <c r="D55" s="19"/>
      <c r="E55" s="19"/>
      <c r="F55" s="20">
        <v>10.558999999999999</v>
      </c>
      <c r="G55" s="25">
        <v>11.917999999999999</v>
      </c>
      <c r="H55" s="35">
        <f t="shared" si="0"/>
        <v>-0.11402919953012247</v>
      </c>
      <c r="I55" s="25">
        <v>10.099</v>
      </c>
      <c r="J55" s="35">
        <f t="shared" si="1"/>
        <v>4.5549064263788352E-2</v>
      </c>
      <c r="K55" s="27"/>
    </row>
    <row r="56" spans="2:11" s="6" customFormat="1" ht="17.25" x14ac:dyDescent="0.3">
      <c r="B56" s="6" t="s">
        <v>128</v>
      </c>
      <c r="F56" s="18">
        <v>6287.7190000000001</v>
      </c>
      <c r="G56" s="27">
        <v>6004.5009999999993</v>
      </c>
      <c r="H56" s="39">
        <f t="shared" si="0"/>
        <v>4.7167616426410985E-2</v>
      </c>
      <c r="I56" s="27">
        <v>6204.6229999999996</v>
      </c>
      <c r="J56" s="39">
        <f t="shared" si="1"/>
        <v>1.3392594521858925E-2</v>
      </c>
      <c r="K56" s="27"/>
    </row>
    <row r="57" spans="2:11" ht="17.25" x14ac:dyDescent="0.3">
      <c r="B57" s="6" t="s">
        <v>129</v>
      </c>
      <c r="C57" s="6"/>
      <c r="D57" s="6"/>
      <c r="E57" s="6"/>
      <c r="F57" s="18">
        <v>63779.530000000006</v>
      </c>
      <c r="G57" s="27">
        <v>59580.333999999995</v>
      </c>
      <c r="H57" s="39">
        <f t="shared" si="0"/>
        <v>7.0479564616069634E-2</v>
      </c>
      <c r="I57" s="27">
        <v>63219.952999999994</v>
      </c>
      <c r="J57" s="39">
        <f t="shared" si="1"/>
        <v>8.8512720026858727E-3</v>
      </c>
    </row>
    <row r="58" spans="2:11" x14ac:dyDescent="0.25">
      <c r="B58" s="19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52</v>
      </c>
    </row>
    <row r="12" spans="2:9" ht="17.25" x14ac:dyDescent="0.3">
      <c r="B12" s="6" t="s">
        <v>14</v>
      </c>
      <c r="G12" s="4"/>
    </row>
    <row r="13" spans="2:9" x14ac:dyDescent="0.25">
      <c r="B13" s="73" t="s">
        <v>49</v>
      </c>
      <c r="G13" s="4"/>
    </row>
    <row r="14" spans="2:9" x14ac:dyDescent="0.25">
      <c r="B14" s="7"/>
      <c r="C14" s="7"/>
      <c r="D14" s="7"/>
      <c r="E14" s="7"/>
      <c r="F14" s="8" t="str">
        <f>+'KF-B'!E14</f>
        <v>4T20</v>
      </c>
      <c r="G14" s="9" t="str">
        <f>+'KF-B'!F14</f>
        <v>4T19</v>
      </c>
      <c r="H14" s="9" t="s">
        <v>0</v>
      </c>
    </row>
    <row r="15" spans="2:9" x14ac:dyDescent="0.25">
      <c r="B15" s="1" t="s">
        <v>22</v>
      </c>
      <c r="F15" s="10">
        <v>46356.345000000001</v>
      </c>
      <c r="G15" s="11">
        <v>45755.911</v>
      </c>
      <c r="H15" s="35">
        <f t="shared" ref="H15:H25" si="0">IF(ISERROR($F15/G15),"-",$F15/G15-1)</f>
        <v>1.3122544975664452E-2</v>
      </c>
      <c r="I15" s="12"/>
    </row>
    <row r="16" spans="2:9" s="5" customFormat="1" x14ac:dyDescent="0.25">
      <c r="B16" s="5" t="s">
        <v>43</v>
      </c>
      <c r="F16" s="17">
        <v>45496.117608790002</v>
      </c>
      <c r="G16" s="37">
        <v>44811.711305069999</v>
      </c>
      <c r="H16" s="38">
        <f t="shared" si="0"/>
        <v>1.527293387794737E-2</v>
      </c>
    </row>
    <row r="17" spans="2:11" x14ac:dyDescent="0.25">
      <c r="B17" s="1" t="s">
        <v>55</v>
      </c>
      <c r="F17" s="10">
        <v>3362.62</v>
      </c>
      <c r="G17" s="11">
        <v>2772.0410000000002</v>
      </c>
      <c r="H17" s="35">
        <f t="shared" si="0"/>
        <v>0.21304843615227909</v>
      </c>
    </row>
    <row r="18" spans="2:11" x14ac:dyDescent="0.25">
      <c r="B18" s="1" t="s">
        <v>56</v>
      </c>
      <c r="F18" s="10">
        <v>42133.49760879</v>
      </c>
      <c r="G18" s="11">
        <v>42039.670305070002</v>
      </c>
      <c r="H18" s="35">
        <f t="shared" si="0"/>
        <v>2.2318753462888807E-3</v>
      </c>
    </row>
    <row r="19" spans="2:11" s="21" customFormat="1" x14ac:dyDescent="0.25">
      <c r="B19" s="21" t="s">
        <v>130</v>
      </c>
      <c r="F19" s="22">
        <v>34899.521000000001</v>
      </c>
      <c r="G19" s="23">
        <v>32451.702000000001</v>
      </c>
      <c r="H19" s="41">
        <f t="shared" si="0"/>
        <v>7.5429603045165328E-2</v>
      </c>
    </row>
    <row r="20" spans="2:11" s="21" customFormat="1" x14ac:dyDescent="0.25">
      <c r="B20" s="21" t="s">
        <v>131</v>
      </c>
      <c r="F20" s="22">
        <v>7231.5839999999998</v>
      </c>
      <c r="G20" s="23">
        <v>8361.5969999999998</v>
      </c>
      <c r="H20" s="41">
        <f t="shared" si="0"/>
        <v>-0.13514320290729154</v>
      </c>
    </row>
    <row r="21" spans="2:11" s="21" customFormat="1" x14ac:dyDescent="0.25">
      <c r="B21" s="21" t="s">
        <v>132</v>
      </c>
      <c r="F21" s="22">
        <v>1.264</v>
      </c>
      <c r="G21" s="23">
        <v>1225.0419999999999</v>
      </c>
      <c r="H21" s="41">
        <f t="shared" si="0"/>
        <v>-0.99896819864135267</v>
      </c>
      <c r="K21" s="64"/>
    </row>
    <row r="22" spans="2:11" x14ac:dyDescent="0.25">
      <c r="B22" s="1" t="s">
        <v>9</v>
      </c>
      <c r="F22" s="10">
        <v>38170.447129518863</v>
      </c>
      <c r="G22" s="11">
        <v>35120.380106518642</v>
      </c>
      <c r="H22" s="35">
        <f t="shared" si="0"/>
        <v>8.6846070963625621E-2</v>
      </c>
    </row>
    <row r="23" spans="2:11" x14ac:dyDescent="0.25">
      <c r="B23" s="1" t="s">
        <v>10</v>
      </c>
      <c r="F23" s="10">
        <v>7324.5418704811336</v>
      </c>
      <c r="G23" s="11">
        <v>9690.0018934813615</v>
      </c>
      <c r="H23" s="35">
        <f t="shared" si="0"/>
        <v>-0.24411347376428438</v>
      </c>
    </row>
    <row r="24" spans="2:11" x14ac:dyDescent="0.25">
      <c r="B24" s="1" t="s">
        <v>23</v>
      </c>
      <c r="F24" s="10">
        <v>24739.596673569999</v>
      </c>
      <c r="G24" s="11">
        <v>20926.80927573</v>
      </c>
      <c r="H24" s="35">
        <f t="shared" si="0"/>
        <v>0.18219630845787393</v>
      </c>
    </row>
    <row r="25" spans="2:11" s="5" customFormat="1" x14ac:dyDescent="0.25">
      <c r="B25" s="5" t="s">
        <v>24</v>
      </c>
      <c r="F25" s="17">
        <v>70235.714282360001</v>
      </c>
      <c r="G25" s="37">
        <v>65738.520580800003</v>
      </c>
      <c r="H25" s="38">
        <f t="shared" si="0"/>
        <v>6.8410327184537767E-2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27</v>
      </c>
      <c r="G33" s="4"/>
    </row>
    <row r="34" spans="2:8" x14ac:dyDescent="0.25">
      <c r="B34" s="73" t="s">
        <v>49</v>
      </c>
      <c r="G34" s="4"/>
    </row>
    <row r="35" spans="2:8" x14ac:dyDescent="0.25">
      <c r="B35" s="7"/>
      <c r="C35" s="7"/>
      <c r="D35" s="7"/>
      <c r="E35" s="7"/>
      <c r="F35" s="8" t="str">
        <f>+F14</f>
        <v>4T20</v>
      </c>
      <c r="G35" s="9" t="str">
        <f>+'KF-B'!F36</f>
        <v>3T20</v>
      </c>
      <c r="H35" s="9" t="s">
        <v>0</v>
      </c>
    </row>
    <row r="36" spans="2:8" x14ac:dyDescent="0.25">
      <c r="B36" s="1" t="s">
        <v>22</v>
      </c>
      <c r="F36" s="10">
        <f>+F15</f>
        <v>46356.345000000001</v>
      </c>
      <c r="G36" s="11">
        <v>45638.868000000002</v>
      </c>
      <c r="H36" s="35">
        <f t="shared" ref="H36:H46" si="1">IF(ISERROR($F36/G36),"-",$F36/G36-1)</f>
        <v>1.5720744870359127E-2</v>
      </c>
    </row>
    <row r="37" spans="2:8" x14ac:dyDescent="0.25">
      <c r="B37" s="5" t="s">
        <v>43</v>
      </c>
      <c r="C37" s="5"/>
      <c r="D37" s="5"/>
      <c r="E37" s="5"/>
      <c r="F37" s="17">
        <f t="shared" ref="F37:F46" si="2">+F16</f>
        <v>45496.117608790002</v>
      </c>
      <c r="G37" s="37">
        <v>44767.560852930001</v>
      </c>
      <c r="H37" s="38">
        <f t="shared" si="1"/>
        <v>1.6274211549149431E-2</v>
      </c>
    </row>
    <row r="38" spans="2:8" x14ac:dyDescent="0.25">
      <c r="B38" s="1" t="s">
        <v>55</v>
      </c>
      <c r="F38" s="10">
        <f t="shared" si="2"/>
        <v>3362.62</v>
      </c>
      <c r="G38" s="11">
        <v>3336.8009999999999</v>
      </c>
      <c r="H38" s="35">
        <f t="shared" si="1"/>
        <v>7.7376505221617986E-3</v>
      </c>
    </row>
    <row r="39" spans="2:8" x14ac:dyDescent="0.25">
      <c r="B39" s="1" t="s">
        <v>56</v>
      </c>
      <c r="F39" s="10">
        <f t="shared" si="2"/>
        <v>42133.49760879</v>
      </c>
      <c r="G39" s="11">
        <v>41430.759852930001</v>
      </c>
      <c r="H39" s="35">
        <f t="shared" si="1"/>
        <v>1.6961739498733808E-2</v>
      </c>
    </row>
    <row r="40" spans="2:8" x14ac:dyDescent="0.25">
      <c r="B40" s="21" t="s">
        <v>130</v>
      </c>
      <c r="C40" s="21"/>
      <c r="D40" s="21"/>
      <c r="E40" s="21"/>
      <c r="F40" s="22">
        <f t="shared" si="2"/>
        <v>34899.521000000001</v>
      </c>
      <c r="G40" s="23">
        <v>34003.932000000001</v>
      </c>
      <c r="H40" s="41">
        <f t="shared" si="1"/>
        <v>2.6337807051255213E-2</v>
      </c>
    </row>
    <row r="41" spans="2:8" x14ac:dyDescent="0.25">
      <c r="B41" s="21" t="s">
        <v>131</v>
      </c>
      <c r="C41" s="21"/>
      <c r="D41" s="21"/>
      <c r="E41" s="21"/>
      <c r="F41" s="22">
        <f t="shared" si="2"/>
        <v>7231.5839999999998</v>
      </c>
      <c r="G41" s="23">
        <v>7424.3459999999995</v>
      </c>
      <c r="H41" s="41">
        <f t="shared" si="1"/>
        <v>-2.5963499007185198E-2</v>
      </c>
    </row>
    <row r="42" spans="2:8" x14ac:dyDescent="0.25">
      <c r="B42" s="21" t="s">
        <v>132</v>
      </c>
      <c r="C42" s="21"/>
      <c r="D42" s="21"/>
      <c r="E42" s="21"/>
      <c r="F42" s="22">
        <f t="shared" si="2"/>
        <v>1.264</v>
      </c>
      <c r="G42" s="23">
        <v>1.2689999999999999</v>
      </c>
      <c r="H42" s="41">
        <f t="shared" si="1"/>
        <v>-3.9401103230889412E-3</v>
      </c>
    </row>
    <row r="43" spans="2:8" x14ac:dyDescent="0.25">
      <c r="B43" s="1" t="s">
        <v>9</v>
      </c>
      <c r="F43" s="10">
        <f t="shared" si="2"/>
        <v>38170.447129518863</v>
      </c>
      <c r="G43" s="11">
        <v>37237.267270503311</v>
      </c>
      <c r="H43" s="35">
        <f t="shared" si="1"/>
        <v>2.5060374388824913E-2</v>
      </c>
    </row>
    <row r="44" spans="2:8" x14ac:dyDescent="0.25">
      <c r="B44" s="1" t="s">
        <v>10</v>
      </c>
      <c r="F44" s="10">
        <f t="shared" si="2"/>
        <v>7324.5418704811336</v>
      </c>
      <c r="G44" s="11">
        <v>7529.0807294966908</v>
      </c>
      <c r="H44" s="35">
        <f t="shared" si="1"/>
        <v>-2.71665116053591E-2</v>
      </c>
    </row>
    <row r="45" spans="2:8" x14ac:dyDescent="0.25">
      <c r="B45" s="1" t="s">
        <v>23</v>
      </c>
      <c r="F45" s="10">
        <f t="shared" si="2"/>
        <v>24739.596673569999</v>
      </c>
      <c r="G45" s="11">
        <v>23559.566773529998</v>
      </c>
      <c r="H45" s="35">
        <f t="shared" si="1"/>
        <v>5.0087079757587416E-2</v>
      </c>
    </row>
    <row r="46" spans="2:8" x14ac:dyDescent="0.25">
      <c r="B46" s="5" t="s">
        <v>24</v>
      </c>
      <c r="C46" s="5"/>
      <c r="D46" s="5"/>
      <c r="E46" s="5"/>
      <c r="F46" s="17">
        <f t="shared" si="2"/>
        <v>70235.714282360001</v>
      </c>
      <c r="G46" s="37">
        <v>68327.127626460002</v>
      </c>
      <c r="H46" s="38">
        <f t="shared" si="1"/>
        <v>2.7933073176061418E-2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53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4T20</v>
      </c>
      <c r="G14" s="9" t="str">
        <f>+'KF-B'!F14</f>
        <v>4T19</v>
      </c>
      <c r="H14" s="9" t="s">
        <v>0</v>
      </c>
    </row>
    <row r="15" spans="2:8" x14ac:dyDescent="0.25">
      <c r="B15" s="5" t="s">
        <v>41</v>
      </c>
      <c r="C15" s="5"/>
      <c r="D15" s="5"/>
      <c r="E15" s="5"/>
      <c r="F15" s="17">
        <v>44261.675000000003</v>
      </c>
      <c r="G15" s="37">
        <v>41898.864000000001</v>
      </c>
      <c r="H15" s="68">
        <f>+F15/G15-1</f>
        <v>5.6393199586509013E-2</v>
      </c>
    </row>
    <row r="16" spans="2:8" s="21" customFormat="1" x14ac:dyDescent="0.25">
      <c r="B16" s="21" t="s">
        <v>54</v>
      </c>
      <c r="F16" s="22">
        <v>44996.474000000002</v>
      </c>
      <c r="G16" s="23">
        <v>42806.716999999997</v>
      </c>
      <c r="H16" s="26">
        <f t="shared" ref="H16:H23" si="0">+F16/G16-1</f>
        <v>5.1154518577072983E-2</v>
      </c>
    </row>
    <row r="17" spans="2:8" x14ac:dyDescent="0.25">
      <c r="B17" s="1" t="s">
        <v>55</v>
      </c>
      <c r="F17" s="10">
        <v>3750.665</v>
      </c>
      <c r="G17" s="11">
        <v>2504.1349999999998</v>
      </c>
      <c r="H17" s="26">
        <f t="shared" si="0"/>
        <v>0.49778865756039514</v>
      </c>
    </row>
    <row r="18" spans="2:8" x14ac:dyDescent="0.25">
      <c r="B18" s="1" t="s">
        <v>56</v>
      </c>
      <c r="F18" s="10">
        <v>41245.809000000008</v>
      </c>
      <c r="G18" s="11">
        <v>40302.581999999995</v>
      </c>
      <c r="H18" s="26">
        <f t="shared" si="0"/>
        <v>2.3403637017598955E-2</v>
      </c>
    </row>
    <row r="19" spans="2:8" x14ac:dyDescent="0.25">
      <c r="B19" s="21" t="s">
        <v>57</v>
      </c>
      <c r="C19" s="21"/>
      <c r="D19" s="21"/>
      <c r="E19" s="21"/>
      <c r="F19" s="22">
        <v>33207.341999999997</v>
      </c>
      <c r="G19" s="23">
        <v>32665.952999999998</v>
      </c>
      <c r="H19" s="66">
        <f t="shared" si="0"/>
        <v>1.6573494733185923E-2</v>
      </c>
    </row>
    <row r="20" spans="2:8" x14ac:dyDescent="0.25">
      <c r="B20" s="21" t="s">
        <v>58</v>
      </c>
      <c r="C20" s="21"/>
      <c r="D20" s="21"/>
      <c r="E20" s="21"/>
      <c r="F20" s="22">
        <v>8038.4670000000115</v>
      </c>
      <c r="G20" s="23">
        <v>7636.6289999999972</v>
      </c>
      <c r="H20" s="66">
        <f t="shared" si="0"/>
        <v>5.2619814318597191E-2</v>
      </c>
    </row>
    <row r="21" spans="2:8" x14ac:dyDescent="0.25">
      <c r="B21" s="5" t="s">
        <v>59</v>
      </c>
      <c r="C21" s="5"/>
      <c r="D21" s="5"/>
      <c r="E21" s="5"/>
      <c r="F21" s="17">
        <v>32901.512999999999</v>
      </c>
      <c r="G21" s="37">
        <v>32128.78</v>
      </c>
      <c r="H21" s="68">
        <f t="shared" si="0"/>
        <v>2.405111554189121E-2</v>
      </c>
    </row>
    <row r="22" spans="2:8" x14ac:dyDescent="0.25">
      <c r="B22" s="21" t="s">
        <v>57</v>
      </c>
      <c r="C22" s="21"/>
      <c r="D22" s="21"/>
      <c r="E22" s="21"/>
      <c r="F22" s="22">
        <v>30727.091</v>
      </c>
      <c r="G22" s="23">
        <v>29946.743999999999</v>
      </c>
      <c r="H22" s="66">
        <f t="shared" si="0"/>
        <v>2.6057824516748873E-2</v>
      </c>
    </row>
    <row r="23" spans="2:8" x14ac:dyDescent="0.25">
      <c r="B23" s="21" t="s">
        <v>58</v>
      </c>
      <c r="C23" s="21"/>
      <c r="D23" s="21"/>
      <c r="E23" s="21"/>
      <c r="F23" s="22">
        <v>2174.4219999999987</v>
      </c>
      <c r="G23" s="23">
        <v>2182.0360000000001</v>
      </c>
      <c r="H23" s="66">
        <f t="shared" si="0"/>
        <v>-3.4894016414034335E-3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27</v>
      </c>
      <c r="G30" s="4"/>
    </row>
    <row r="31" spans="2:8" x14ac:dyDescent="0.25">
      <c r="B31" s="73" t="s">
        <v>49</v>
      </c>
      <c r="G31" s="4"/>
    </row>
    <row r="32" spans="2:8" x14ac:dyDescent="0.25">
      <c r="B32" s="7"/>
      <c r="C32" s="7"/>
      <c r="D32" s="7"/>
      <c r="E32" s="7"/>
      <c r="F32" s="8" t="str">
        <f>+F14</f>
        <v>4T20</v>
      </c>
      <c r="G32" s="9" t="str">
        <f>+'KF-B'!F36</f>
        <v>3T20</v>
      </c>
      <c r="H32" s="9" t="s">
        <v>0</v>
      </c>
    </row>
    <row r="33" spans="2:8" x14ac:dyDescent="0.25">
      <c r="B33" s="5" t="s">
        <v>41</v>
      </c>
      <c r="C33" s="5"/>
      <c r="D33" s="5"/>
      <c r="E33" s="5"/>
      <c r="F33" s="17">
        <f>+F15</f>
        <v>44261.675000000003</v>
      </c>
      <c r="G33" s="37">
        <v>43799.461000000003</v>
      </c>
      <c r="H33" s="68">
        <f t="shared" ref="H33:H41" si="1">+F33/G33-1</f>
        <v>1.0552960914290699E-2</v>
      </c>
    </row>
    <row r="34" spans="2:8" x14ac:dyDescent="0.25">
      <c r="B34" s="21" t="s">
        <v>54</v>
      </c>
      <c r="C34" s="21"/>
      <c r="D34" s="21"/>
      <c r="E34" s="21"/>
      <c r="F34" s="22">
        <f t="shared" ref="F34:F41" si="2">+F16</f>
        <v>44996.474000000002</v>
      </c>
      <c r="G34" s="23">
        <v>44654.591</v>
      </c>
      <c r="H34" s="26">
        <f t="shared" si="1"/>
        <v>7.6561668653509773E-3</v>
      </c>
    </row>
    <row r="35" spans="2:8" x14ac:dyDescent="0.25">
      <c r="B35" s="1" t="s">
        <v>55</v>
      </c>
      <c r="F35" s="10">
        <f t="shared" si="2"/>
        <v>3750.665</v>
      </c>
      <c r="G35" s="11">
        <v>3347.1840000000002</v>
      </c>
      <c r="H35" s="26">
        <f t="shared" si="1"/>
        <v>0.12054341798956969</v>
      </c>
    </row>
    <row r="36" spans="2:8" x14ac:dyDescent="0.25">
      <c r="B36" s="1" t="s">
        <v>56</v>
      </c>
      <c r="F36" s="10">
        <f t="shared" si="2"/>
        <v>41245.809000000008</v>
      </c>
      <c r="G36" s="11">
        <v>41307.406999999999</v>
      </c>
      <c r="H36" s="26">
        <f t="shared" si="1"/>
        <v>-1.4912095547413573E-3</v>
      </c>
    </row>
    <row r="37" spans="2:8" x14ac:dyDescent="0.25">
      <c r="B37" s="21" t="s">
        <v>57</v>
      </c>
      <c r="C37" s="21"/>
      <c r="D37" s="21"/>
      <c r="E37" s="21"/>
      <c r="F37" s="22">
        <f t="shared" si="2"/>
        <v>33207.341999999997</v>
      </c>
      <c r="G37" s="23">
        <v>32966</v>
      </c>
      <c r="H37" s="66">
        <f t="shared" si="1"/>
        <v>7.3209367226838573E-3</v>
      </c>
    </row>
    <row r="38" spans="2:8" x14ac:dyDescent="0.25">
      <c r="B38" s="21" t="s">
        <v>58</v>
      </c>
      <c r="C38" s="21"/>
      <c r="D38" s="21"/>
      <c r="E38" s="21"/>
      <c r="F38" s="22">
        <f t="shared" si="2"/>
        <v>8038.4670000000115</v>
      </c>
      <c r="G38" s="23">
        <v>8341.4069999999992</v>
      </c>
      <c r="H38" s="66">
        <f t="shared" si="1"/>
        <v>-3.631761404280931E-2</v>
      </c>
    </row>
    <row r="39" spans="2:8" x14ac:dyDescent="0.25">
      <c r="B39" s="5" t="s">
        <v>59</v>
      </c>
      <c r="C39" s="5"/>
      <c r="D39" s="5"/>
      <c r="E39" s="5"/>
      <c r="F39" s="17">
        <f t="shared" si="2"/>
        <v>32901.512999999999</v>
      </c>
      <c r="G39" s="37">
        <v>32514.859</v>
      </c>
      <c r="H39" s="68">
        <f t="shared" si="1"/>
        <v>1.1891609310069606E-2</v>
      </c>
    </row>
    <row r="40" spans="2:8" x14ac:dyDescent="0.25">
      <c r="B40" s="21" t="s">
        <v>57</v>
      </c>
      <c r="C40" s="21"/>
      <c r="D40" s="21"/>
      <c r="E40" s="21"/>
      <c r="F40" s="22">
        <f t="shared" si="2"/>
        <v>30727.091</v>
      </c>
      <c r="G40" s="23">
        <v>30403.352999999999</v>
      </c>
      <c r="H40" s="66">
        <f t="shared" si="1"/>
        <v>1.0648101872184901E-2</v>
      </c>
    </row>
    <row r="41" spans="2:8" x14ac:dyDescent="0.25">
      <c r="B41" s="21" t="s">
        <v>58</v>
      </c>
      <c r="C41" s="21"/>
      <c r="D41" s="21"/>
      <c r="E41" s="21"/>
      <c r="F41" s="22">
        <f t="shared" si="2"/>
        <v>2174.4219999999987</v>
      </c>
      <c r="G41" s="23">
        <v>2111.5060000000012</v>
      </c>
      <c r="H41" s="66">
        <f t="shared" si="1"/>
        <v>2.9796742230425721E-2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Morosidad+Cob</vt:lpstr>
      <vt:lpstr>Solvencia</vt:lpstr>
      <vt:lpstr>Solvencia (IFRS9) 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'Morosidad+Cob'!Área_de_impresión</vt:lpstr>
      <vt:lpstr>PyG!Área_de_impresión</vt:lpstr>
      <vt:lpstr>'Recursos de clientes'!Área_de_impresión</vt:lpstr>
      <vt:lpstr>Solvencia!Área_de_impresión</vt:lpstr>
      <vt:lpstr>'Solvencia (IFRS9) 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Lopez Tapia Iñigo</cp:lastModifiedBy>
  <cp:lastPrinted>2020-08-07T13:08:54Z</cp:lastPrinted>
  <dcterms:created xsi:type="dcterms:W3CDTF">2017-01-30T09:33:19Z</dcterms:created>
  <dcterms:modified xsi:type="dcterms:W3CDTF">2021-02-24T14:53:38Z</dcterms:modified>
</cp:coreProperties>
</file>