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570" windowWidth="19185" windowHeight="5265" tabRatio="802"/>
  </bookViews>
  <sheets>
    <sheet name="Contents" sheetId="22" r:id="rId1"/>
    <sheet name="KF-B" sheetId="11" r:id="rId2"/>
    <sheet name="KF-P" sheetId="15" r:id="rId3"/>
    <sheet name="KF-C&amp;L" sheetId="16" r:id="rId4"/>
    <sheet name="KF-O" sheetId="17" r:id="rId5"/>
    <sheet name="P&amp;L" sheetId="18" r:id="rId6"/>
    <sheet name="Balance sheet" sheetId="19" r:id="rId7"/>
    <sheet name="Customer funds" sheetId="20" r:id="rId8"/>
    <sheet name="Customer loans" sheetId="21" r:id="rId9"/>
    <sheet name="NPL" sheetId="24" r:id="rId10"/>
    <sheet name="Solvency" sheetId="23" r:id="rId11"/>
  </sheets>
  <externalReferences>
    <externalReference r:id="rId12"/>
  </externalReferences>
  <definedNames>
    <definedName name="_xlnm.Print_Area" localSheetId="6">'Balance sheet'!$A$4:$K$66</definedName>
    <definedName name="_xlnm.Print_Area" localSheetId="7">'Customer funds'!$A$4:$K$65</definedName>
    <definedName name="_xlnm.Print_Area" localSheetId="8">'Customer loans'!$A$4:$K$65</definedName>
    <definedName name="_xlnm.Print_Area" localSheetId="1">'KF-B'!$A$4:$K$65</definedName>
    <definedName name="_xlnm.Print_Area" localSheetId="3">'KF-C&amp;L'!$A$4:$K$65</definedName>
    <definedName name="_xlnm.Print_Area" localSheetId="4">'KF-O'!$A$4:$K$65</definedName>
    <definedName name="_xlnm.Print_Area" localSheetId="2">'KF-P'!$A$4:$K$65</definedName>
    <definedName name="_xlnm.Print_Area" localSheetId="9">NPL!$A$4:$K$65</definedName>
    <definedName name="_xlnm.Print_Area" localSheetId="5">'P&amp;L'!$A$4:$K$65</definedName>
    <definedName name="_xlnm.Print_Area" localSheetId="10">Solvency!$A$4:$K$65</definedName>
  </definedNames>
  <calcPr calcId="145621"/>
</workbook>
</file>

<file path=xl/calcChain.xml><?xml version="1.0" encoding="utf-8"?>
<calcChain xmlns="http://schemas.openxmlformats.org/spreadsheetml/2006/main">
  <c r="G61" i="23" l="1"/>
  <c r="G60" i="23"/>
  <c r="G59" i="23"/>
  <c r="G57" i="23"/>
  <c r="G53" i="23"/>
  <c r="G52" i="23"/>
  <c r="G51" i="23"/>
  <c r="G50" i="23"/>
  <c r="G54" i="23" s="1"/>
  <c r="G49" i="23"/>
  <c r="G48" i="23"/>
  <c r="G47" i="23"/>
  <c r="G46" i="23"/>
  <c r="G45" i="23"/>
  <c r="G44" i="23"/>
  <c r="G43" i="23"/>
  <c r="F23" i="11" l="1"/>
  <c r="F16" i="11"/>
  <c r="G56" i="23" l="1"/>
  <c r="G55" i="23"/>
  <c r="G32" i="23"/>
  <c r="G31" i="23"/>
  <c r="G25" i="23"/>
  <c r="G24" i="23"/>
  <c r="G23" i="23"/>
  <c r="G22" i="23"/>
  <c r="G21" i="23"/>
  <c r="G20" i="23"/>
  <c r="G19" i="23"/>
  <c r="G18" i="23"/>
  <c r="G17" i="23"/>
  <c r="G16" i="23"/>
  <c r="G15" i="23"/>
  <c r="F32" i="23"/>
  <c r="F60" i="23" s="1"/>
  <c r="F31" i="23"/>
  <c r="F59" i="23" s="1"/>
  <c r="F25" i="23"/>
  <c r="F24" i="23"/>
  <c r="F23" i="23"/>
  <c r="F22" i="23"/>
  <c r="F21" i="23"/>
  <c r="F20" i="23"/>
  <c r="F19" i="23"/>
  <c r="F18" i="23"/>
  <c r="F17" i="23"/>
  <c r="F16" i="23"/>
  <c r="F15" i="23"/>
  <c r="G41" i="21"/>
  <c r="G40" i="21"/>
  <c r="G39" i="21"/>
  <c r="G38" i="21"/>
  <c r="G37" i="21"/>
  <c r="G36" i="21"/>
  <c r="G35" i="21"/>
  <c r="G23" i="21"/>
  <c r="G22" i="21"/>
  <c r="G21" i="21"/>
  <c r="G20" i="21"/>
  <c r="G19" i="21"/>
  <c r="G18" i="21"/>
  <c r="G17" i="21"/>
  <c r="F23" i="21"/>
  <c r="F22" i="21"/>
  <c r="F21" i="21"/>
  <c r="F20" i="21"/>
  <c r="F19" i="21"/>
  <c r="F18" i="21"/>
  <c r="F17" i="21"/>
  <c r="G45" i="20"/>
  <c r="F36" i="16"/>
  <c r="F34" i="16"/>
  <c r="F33" i="16"/>
  <c r="F32" i="16"/>
  <c r="F19" i="16"/>
  <c r="F17" i="16"/>
  <c r="F16" i="16"/>
  <c r="F15" i="16"/>
  <c r="E22" i="16"/>
  <c r="E19" i="16"/>
  <c r="E17" i="16"/>
  <c r="E16" i="16"/>
  <c r="E15" i="16"/>
  <c r="F47" i="11"/>
  <c r="F43" i="11"/>
  <c r="F42" i="11"/>
  <c r="F38" i="11"/>
  <c r="E16" i="11"/>
  <c r="F53" i="23" l="1"/>
  <c r="F52" i="23"/>
  <c r="F51" i="23"/>
  <c r="F50" i="23"/>
  <c r="F49" i="23"/>
  <c r="F48" i="23"/>
  <c r="F47" i="23"/>
  <c r="F46" i="23"/>
  <c r="F45" i="23"/>
  <c r="F44" i="23"/>
  <c r="F43" i="23"/>
  <c r="G28" i="23"/>
  <c r="F28" i="23"/>
  <c r="F56" i="23" s="1"/>
  <c r="G27" i="23"/>
  <c r="F27" i="23"/>
  <c r="F55" i="23" s="1"/>
  <c r="G26" i="23"/>
  <c r="F26" i="23"/>
  <c r="F54" i="23" s="1"/>
  <c r="F41" i="21"/>
  <c r="F40" i="21"/>
  <c r="F39" i="21"/>
  <c r="F38" i="21"/>
  <c r="F37" i="21"/>
  <c r="F36" i="21"/>
  <c r="F35" i="21"/>
  <c r="E39" i="16"/>
  <c r="E36" i="16"/>
  <c r="E34" i="16"/>
  <c r="E33" i="16"/>
  <c r="E32" i="16"/>
  <c r="E38" i="11" l="1"/>
  <c r="H38" i="21" l="1"/>
  <c r="H20" i="21"/>
  <c r="H40" i="21"/>
  <c r="H41" i="21"/>
  <c r="H36" i="21"/>
  <c r="H37" i="21"/>
  <c r="H39" i="21"/>
  <c r="H35" i="21"/>
  <c r="H23" i="21" l="1"/>
  <c r="H22" i="21"/>
  <c r="H21" i="21"/>
  <c r="H19" i="21"/>
  <c r="H18" i="21"/>
  <c r="H17" i="21"/>
  <c r="H15" i="23" l="1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31" i="23"/>
  <c r="H3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9" i="23"/>
  <c r="H60" i="23"/>
  <c r="G38" i="11" l="1"/>
  <c r="G16" i="11"/>
  <c r="G19" i="16" l="1"/>
  <c r="G36" i="16" l="1"/>
  <c r="G34" i="16" l="1"/>
  <c r="G17" i="16"/>
  <c r="G33" i="16"/>
  <c r="G16" i="16"/>
  <c r="G32" i="16"/>
  <c r="G15" i="16"/>
  <c r="F40" i="16" l="1"/>
  <c r="F39" i="16"/>
  <c r="G39" i="16" s="1"/>
  <c r="F38" i="16"/>
  <c r="F23" i="16"/>
  <c r="F22" i="16"/>
  <c r="G22" i="16" s="1"/>
  <c r="F21" i="16"/>
  <c r="E23" i="16"/>
  <c r="E21" i="16"/>
  <c r="E38" i="16" l="1"/>
  <c r="G38" i="16" s="1"/>
  <c r="G21" i="16"/>
  <c r="E40" i="16"/>
  <c r="G40" i="16" s="1"/>
  <c r="G23" i="16"/>
  <c r="G29" i="23" l="1"/>
  <c r="G33" i="23"/>
  <c r="F33" i="23"/>
  <c r="F29" i="23"/>
  <c r="F57" i="23" l="1"/>
  <c r="H57" i="23" s="1"/>
  <c r="H29" i="23"/>
  <c r="F61" i="23"/>
  <c r="H61" i="23" s="1"/>
  <c r="H33" i="23"/>
  <c r="F37" i="16" l="1"/>
  <c r="F35" i="16"/>
  <c r="E20" i="16" l="1"/>
  <c r="E18" i="16"/>
  <c r="E35" i="16" l="1"/>
  <c r="G35" i="16" s="1"/>
  <c r="E37" i="16"/>
  <c r="G37" i="16" s="1"/>
  <c r="F18" i="16" l="1"/>
  <c r="G18" i="16" s="1"/>
  <c r="F20" i="16" l="1"/>
  <c r="G20" i="16" s="1"/>
  <c r="E23" i="11" l="1"/>
  <c r="E45" i="11" l="1"/>
  <c r="G23" i="11"/>
  <c r="G44" i="20"/>
  <c r="G43" i="20"/>
  <c r="G42" i="20"/>
  <c r="G41" i="20"/>
  <c r="G40" i="20"/>
  <c r="G38" i="20"/>
  <c r="G23" i="20"/>
  <c r="F23" i="20"/>
  <c r="G22" i="20"/>
  <c r="F22" i="20"/>
  <c r="G21" i="20"/>
  <c r="F21" i="20"/>
  <c r="G20" i="20"/>
  <c r="F20" i="20"/>
  <c r="G19" i="20"/>
  <c r="F19" i="20"/>
  <c r="G17" i="20"/>
  <c r="F17" i="20"/>
  <c r="F38" i="20" l="1"/>
  <c r="H38" i="20" s="1"/>
  <c r="H17" i="20"/>
  <c r="F40" i="20"/>
  <c r="H40" i="20" s="1"/>
  <c r="H19" i="20"/>
  <c r="F41" i="20"/>
  <c r="H41" i="20" s="1"/>
  <c r="H20" i="20"/>
  <c r="F42" i="20"/>
  <c r="H42" i="20" s="1"/>
  <c r="H21" i="20"/>
  <c r="F43" i="20"/>
  <c r="H43" i="20" s="1"/>
  <c r="H22" i="20"/>
  <c r="F44" i="20"/>
  <c r="H44" i="20" s="1"/>
  <c r="H23" i="20"/>
  <c r="I55" i="19" l="1"/>
  <c r="I54" i="19"/>
  <c r="I53" i="19"/>
  <c r="I56" i="19" s="1"/>
  <c r="I51" i="19"/>
  <c r="I50" i="19"/>
  <c r="I49" i="19"/>
  <c r="I48" i="19"/>
  <c r="I47" i="19"/>
  <c r="I46" i="19"/>
  <c r="I45" i="19"/>
  <c r="I44" i="19"/>
  <c r="I43" i="19"/>
  <c r="I42" i="19"/>
  <c r="I40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5" i="19"/>
  <c r="I24" i="19"/>
  <c r="I22" i="19"/>
  <c r="I21" i="19"/>
  <c r="I19" i="19"/>
  <c r="I17" i="19"/>
  <c r="I15" i="19"/>
  <c r="F45" i="11"/>
  <c r="G45" i="11" s="1"/>
  <c r="F39" i="11" l="1"/>
  <c r="I18" i="19"/>
  <c r="G35" i="24" l="1"/>
  <c r="G36" i="24" s="1"/>
  <c r="G33" i="24"/>
  <c r="G19" i="24"/>
  <c r="G20" i="24" s="1"/>
  <c r="G17" i="24"/>
  <c r="F17" i="24"/>
  <c r="G34" i="21"/>
  <c r="G16" i="21"/>
  <c r="F19" i="24" l="1"/>
  <c r="F33" i="24"/>
  <c r="H17" i="24"/>
  <c r="F16" i="21"/>
  <c r="F20" i="24" l="1"/>
  <c r="H20" i="24" s="1"/>
  <c r="F35" i="24"/>
  <c r="H19" i="24"/>
  <c r="F34" i="21"/>
  <c r="H34" i="21" s="1"/>
  <c r="H16" i="21"/>
  <c r="H33" i="24"/>
  <c r="F36" i="17"/>
  <c r="F35" i="17"/>
  <c r="F34" i="17"/>
  <c r="F33" i="17"/>
  <c r="F32" i="17"/>
  <c r="F31" i="17"/>
  <c r="E20" i="17"/>
  <c r="E19" i="17"/>
  <c r="E18" i="17"/>
  <c r="E17" i="17"/>
  <c r="E16" i="17"/>
  <c r="E15" i="17"/>
  <c r="F25" i="11"/>
  <c r="F21" i="11"/>
  <c r="F20" i="11"/>
  <c r="E25" i="11"/>
  <c r="E21" i="11"/>
  <c r="E32" i="17" l="1"/>
  <c r="G32" i="17" s="1"/>
  <c r="E34" i="17"/>
  <c r="G34" i="17" s="1"/>
  <c r="E36" i="17"/>
  <c r="G36" i="17" s="1"/>
  <c r="F36" i="24"/>
  <c r="H36" i="24" s="1"/>
  <c r="H35" i="24"/>
  <c r="E31" i="17"/>
  <c r="G31" i="17" s="1"/>
  <c r="E33" i="17"/>
  <c r="G33" i="17" s="1"/>
  <c r="E35" i="17"/>
  <c r="G35" i="17" s="1"/>
  <c r="E47" i="11"/>
  <c r="G47" i="11" s="1"/>
  <c r="G25" i="11"/>
  <c r="E43" i="11"/>
  <c r="G43" i="11" s="1"/>
  <c r="G21" i="11"/>
  <c r="G55" i="19"/>
  <c r="G54" i="19"/>
  <c r="G53" i="19"/>
  <c r="G56" i="19" s="1"/>
  <c r="G51" i="19"/>
  <c r="G50" i="19"/>
  <c r="G49" i="19"/>
  <c r="G48" i="19"/>
  <c r="G47" i="19"/>
  <c r="G46" i="19"/>
  <c r="G45" i="19"/>
  <c r="G43" i="19"/>
  <c r="G40" i="19"/>
  <c r="G33" i="19"/>
  <c r="G38" i="19"/>
  <c r="G37" i="19"/>
  <c r="G36" i="19"/>
  <c r="G35" i="19"/>
  <c r="G34" i="19"/>
  <c r="G32" i="19"/>
  <c r="G31" i="19"/>
  <c r="G30" i="19"/>
  <c r="G29" i="19"/>
  <c r="G28" i="19"/>
  <c r="G27" i="19"/>
  <c r="G25" i="19"/>
  <c r="G24" i="19"/>
  <c r="G22" i="19"/>
  <c r="G21" i="19"/>
  <c r="G19" i="19"/>
  <c r="G17" i="19"/>
  <c r="G15" i="19"/>
  <c r="I26" i="19"/>
  <c r="I23" i="19"/>
  <c r="I20" i="19"/>
  <c r="I16" i="19"/>
  <c r="G41" i="19" l="1"/>
  <c r="G42" i="19"/>
  <c r="G44" i="19"/>
  <c r="I39" i="19"/>
  <c r="I41" i="19"/>
  <c r="I52" i="19" s="1"/>
  <c r="I57" i="19" s="1"/>
  <c r="F17" i="11"/>
  <c r="G18" i="19"/>
  <c r="G52" i="19"/>
  <c r="G57" i="19" s="1"/>
  <c r="I41" i="18"/>
  <c r="I40" i="18"/>
  <c r="I39" i="18"/>
  <c r="I38" i="18"/>
  <c r="I36" i="18"/>
  <c r="I35" i="18"/>
  <c r="I34" i="18"/>
  <c r="I33" i="18"/>
  <c r="I31" i="18"/>
  <c r="I30" i="18"/>
  <c r="I28" i="18"/>
  <c r="H35" i="18"/>
  <c r="J35" i="18" s="1"/>
  <c r="H36" i="18"/>
  <c r="F22" i="11" l="1"/>
  <c r="I26" i="18"/>
  <c r="I25" i="18"/>
  <c r="I24" i="18"/>
  <c r="I21" i="18"/>
  <c r="I20" i="18"/>
  <c r="I19" i="18"/>
  <c r="I18" i="18"/>
  <c r="I17" i="18"/>
  <c r="I16" i="18"/>
  <c r="I15" i="18"/>
  <c r="F24" i="11" l="1"/>
  <c r="I23" i="18"/>
  <c r="I22" i="18"/>
  <c r="H15" i="18" l="1"/>
  <c r="J15" i="18" s="1"/>
  <c r="H41" i="18"/>
  <c r="J41" i="18" s="1"/>
  <c r="H40" i="18"/>
  <c r="J40" i="18" s="1"/>
  <c r="H39" i="18"/>
  <c r="J39" i="18" s="1"/>
  <c r="H38" i="18"/>
  <c r="H34" i="18"/>
  <c r="H33" i="18"/>
  <c r="J33" i="18" s="1"/>
  <c r="H31" i="18"/>
  <c r="H30" i="18"/>
  <c r="J30" i="18" s="1"/>
  <c r="H28" i="18"/>
  <c r="J28" i="18" s="1"/>
  <c r="H26" i="18"/>
  <c r="J26" i="18" s="1"/>
  <c r="H25" i="18"/>
  <c r="J25" i="18" s="1"/>
  <c r="H24" i="18"/>
  <c r="J24" i="18" s="1"/>
  <c r="H21" i="18"/>
  <c r="J21" i="18" s="1"/>
  <c r="H20" i="18"/>
  <c r="J20" i="18" s="1"/>
  <c r="H19" i="18"/>
  <c r="H18" i="18"/>
  <c r="J18" i="18" s="1"/>
  <c r="H17" i="18"/>
  <c r="J17" i="18" s="1"/>
  <c r="H16" i="18"/>
  <c r="J16" i="18" s="1"/>
  <c r="F55" i="19"/>
  <c r="F54" i="19"/>
  <c r="F53" i="19"/>
  <c r="F51" i="19"/>
  <c r="F50" i="19"/>
  <c r="F49" i="19"/>
  <c r="F48" i="19"/>
  <c r="F47" i="19"/>
  <c r="F46" i="19"/>
  <c r="F45" i="19"/>
  <c r="F43" i="19"/>
  <c r="F42" i="19"/>
  <c r="F40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5" i="19"/>
  <c r="F24" i="19"/>
  <c r="F22" i="19"/>
  <c r="F21" i="19"/>
  <c r="F19" i="19"/>
  <c r="F17" i="19"/>
  <c r="F15" i="19"/>
  <c r="J15" i="19" l="1"/>
  <c r="H15" i="19"/>
  <c r="E17" i="11"/>
  <c r="F18" i="19"/>
  <c r="J21" i="19"/>
  <c r="H21" i="19"/>
  <c r="J24" i="19"/>
  <c r="H24" i="19"/>
  <c r="J27" i="19"/>
  <c r="H27" i="19"/>
  <c r="J29" i="19"/>
  <c r="H29" i="19"/>
  <c r="H31" i="19"/>
  <c r="J31" i="19"/>
  <c r="H33" i="19"/>
  <c r="J33" i="19"/>
  <c r="H35" i="19"/>
  <c r="J35" i="19"/>
  <c r="H37" i="19"/>
  <c r="J37" i="19"/>
  <c r="H40" i="19"/>
  <c r="J40" i="19"/>
  <c r="J43" i="19"/>
  <c r="H43" i="19"/>
  <c r="J45" i="19"/>
  <c r="H45" i="19"/>
  <c r="J47" i="19"/>
  <c r="H47" i="19"/>
  <c r="J49" i="19"/>
  <c r="H49" i="19"/>
  <c r="H51" i="19"/>
  <c r="J51" i="19"/>
  <c r="J54" i="19"/>
  <c r="H54" i="19"/>
  <c r="J17" i="19"/>
  <c r="H17" i="19"/>
  <c r="J19" i="19"/>
  <c r="H19" i="19"/>
  <c r="J22" i="19"/>
  <c r="H22" i="19"/>
  <c r="J25" i="19"/>
  <c r="H25" i="19"/>
  <c r="H28" i="19"/>
  <c r="J28" i="19"/>
  <c r="H30" i="19"/>
  <c r="J30" i="19"/>
  <c r="H32" i="19"/>
  <c r="J32" i="19"/>
  <c r="H34" i="19"/>
  <c r="J34" i="19"/>
  <c r="H36" i="19"/>
  <c r="J36" i="19"/>
  <c r="H38" i="19"/>
  <c r="J38" i="19"/>
  <c r="H42" i="19"/>
  <c r="J42" i="19"/>
  <c r="F44" i="19"/>
  <c r="J46" i="19"/>
  <c r="H46" i="19"/>
  <c r="H48" i="19"/>
  <c r="J48" i="19"/>
  <c r="J50" i="19"/>
  <c r="H50" i="19"/>
  <c r="F56" i="19"/>
  <c r="H53" i="19"/>
  <c r="J53" i="19"/>
  <c r="J55" i="19"/>
  <c r="H55" i="19"/>
  <c r="F41" i="19"/>
  <c r="H41" i="19" l="1"/>
  <c r="J41" i="19"/>
  <c r="H56" i="19"/>
  <c r="J56" i="19"/>
  <c r="E22" i="11"/>
  <c r="J18" i="19"/>
  <c r="H18" i="19"/>
  <c r="H44" i="19"/>
  <c r="J44" i="19"/>
  <c r="F52" i="19"/>
  <c r="E39" i="11"/>
  <c r="G39" i="11" s="1"/>
  <c r="G17" i="11"/>
  <c r="F57" i="19" l="1"/>
  <c r="H52" i="19"/>
  <c r="J52" i="19"/>
  <c r="E27" i="11"/>
  <c r="E49" i="11" s="1"/>
  <c r="E24" i="11"/>
  <c r="E44" i="11"/>
  <c r="G22" i="11"/>
  <c r="J57" i="19" l="1"/>
  <c r="H57" i="19"/>
  <c r="E46" i="11"/>
  <c r="G24" i="11"/>
  <c r="E26" i="11"/>
  <c r="E48" i="11" s="1"/>
  <c r="F16" i="20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8" i="20" l="1"/>
  <c r="F39" i="20" s="1"/>
  <c r="F37" i="20"/>
  <c r="G26" i="19"/>
  <c r="G23" i="19"/>
  <c r="G20" i="19"/>
  <c r="G16" i="19"/>
  <c r="G39" i="19" l="1"/>
  <c r="F15" i="11"/>
  <c r="G33" i="21"/>
  <c r="G15" i="21"/>
  <c r="F15" i="21" l="1"/>
  <c r="F26" i="19"/>
  <c r="F20" i="19"/>
  <c r="H26" i="19" l="1"/>
  <c r="J26" i="19"/>
  <c r="J20" i="19"/>
  <c r="H20" i="19"/>
  <c r="F33" i="21"/>
  <c r="H33" i="21" s="1"/>
  <c r="H15" i="21"/>
  <c r="G32" i="24" l="1"/>
  <c r="G34" i="24" s="1"/>
  <c r="G31" i="24"/>
  <c r="G16" i="24"/>
  <c r="G18" i="24" s="1"/>
  <c r="G15" i="24"/>
  <c r="F16" i="24" l="1"/>
  <c r="F15" i="24"/>
  <c r="F31" i="24" l="1"/>
  <c r="H31" i="24" s="1"/>
  <c r="H15" i="24"/>
  <c r="F32" i="24"/>
  <c r="H16" i="24"/>
  <c r="F18" i="24"/>
  <c r="H18" i="24" s="1"/>
  <c r="H32" i="24" l="1"/>
  <c r="F34" i="24"/>
  <c r="H34" i="24" s="1"/>
  <c r="I29" i="18" l="1"/>
  <c r="G24" i="20" l="1"/>
  <c r="F24" i="20" l="1"/>
  <c r="F50" i="11"/>
  <c r="F40" i="11"/>
  <c r="F41" i="11"/>
  <c r="F28" i="11"/>
  <c r="F18" i="11"/>
  <c r="F19" i="11"/>
  <c r="F45" i="20" l="1"/>
  <c r="H45" i="20" s="1"/>
  <c r="F25" i="20"/>
  <c r="H24" i="20"/>
  <c r="G15" i="20"/>
  <c r="G36" i="20"/>
  <c r="F44" i="11"/>
  <c r="G44" i="11" s="1"/>
  <c r="F46" i="20" l="1"/>
  <c r="F46" i="11" l="1"/>
  <c r="G46" i="11" s="1"/>
  <c r="F27" i="11"/>
  <c r="G27" i="11" s="1"/>
  <c r="F26" i="11"/>
  <c r="G26" i="11" s="1"/>
  <c r="E20" i="11"/>
  <c r="G37" i="20"/>
  <c r="G39" i="20" l="1"/>
  <c r="H39" i="20" s="1"/>
  <c r="G46" i="20"/>
  <c r="H46" i="20" s="1"/>
  <c r="H37" i="20"/>
  <c r="G16" i="20"/>
  <c r="H16" i="20" s="1"/>
  <c r="F49" i="11"/>
  <c r="G49" i="11" s="1"/>
  <c r="F48" i="11"/>
  <c r="G48" i="11" s="1"/>
  <c r="G18" i="20"/>
  <c r="H18" i="20" s="1"/>
  <c r="G25" i="20"/>
  <c r="H25" i="20" s="1"/>
  <c r="E42" i="11"/>
  <c r="G42" i="11" s="1"/>
  <c r="G20" i="11"/>
  <c r="F37" i="11" l="1"/>
  <c r="F15" i="20"/>
  <c r="F16" i="19"/>
  <c r="E19" i="11" l="1"/>
  <c r="F36" i="20"/>
  <c r="H36" i="20" s="1"/>
  <c r="H15" i="20"/>
  <c r="I27" i="18"/>
  <c r="J16" i="19"/>
  <c r="H16" i="19"/>
  <c r="E18" i="11"/>
  <c r="F23" i="19"/>
  <c r="H22" i="18"/>
  <c r="J22" i="18" s="1"/>
  <c r="J23" i="19" l="1"/>
  <c r="H23" i="19"/>
  <c r="E28" i="11"/>
  <c r="E40" i="11"/>
  <c r="G40" i="11" s="1"/>
  <c r="G18" i="11"/>
  <c r="F39" i="19"/>
  <c r="I37" i="18"/>
  <c r="I32" i="18"/>
  <c r="H29" i="18"/>
  <c r="J29" i="18" s="1"/>
  <c r="E41" i="11"/>
  <c r="G41" i="11" s="1"/>
  <c r="G19" i="11"/>
  <c r="E15" i="11" l="1"/>
  <c r="E50" i="11"/>
  <c r="G50" i="11" s="1"/>
  <c r="G28" i="11"/>
  <c r="H39" i="19"/>
  <c r="J39" i="19"/>
  <c r="E37" i="11" l="1"/>
  <c r="G37" i="11" s="1"/>
  <c r="G15" i="11"/>
  <c r="H23" i="18" l="1"/>
  <c r="J23" i="18" s="1"/>
  <c r="H27" i="18" l="1"/>
  <c r="J27" i="18" s="1"/>
  <c r="H37" i="18" l="1"/>
  <c r="J37" i="18" s="1"/>
  <c r="H32" i="18"/>
  <c r="J32" i="18" s="1"/>
  <c r="F18" i="15" l="1"/>
  <c r="F17" i="15"/>
  <c r="F15" i="15"/>
  <c r="F16" i="15" l="1"/>
  <c r="F19" i="15" l="1"/>
  <c r="E18" i="15" l="1"/>
  <c r="E34" i="15" l="1"/>
  <c r="G18" i="15"/>
  <c r="F32" i="15"/>
  <c r="F34" i="15"/>
  <c r="E15" i="15"/>
  <c r="E31" i="15" l="1"/>
  <c r="G15" i="15"/>
  <c r="E16" i="15"/>
  <c r="G34" i="15"/>
  <c r="F31" i="15"/>
  <c r="G31" i="15" l="1"/>
  <c r="E32" i="15"/>
  <c r="G32" i="15" s="1"/>
  <c r="G16" i="15"/>
  <c r="E17" i="15"/>
  <c r="E33" i="15" l="1"/>
  <c r="G17" i="15"/>
  <c r="F33" i="15"/>
  <c r="E19" i="15"/>
  <c r="G33" i="15" l="1"/>
  <c r="E35" i="15"/>
  <c r="G19" i="15"/>
  <c r="F35" i="15"/>
  <c r="G35" i="15" l="1"/>
</calcChain>
</file>

<file path=xl/sharedStrings.xml><?xml version="1.0" encoding="utf-8"?>
<sst xmlns="http://schemas.openxmlformats.org/spreadsheetml/2006/main" count="333" uniqueCount="152">
  <si>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Balance sheet</t>
    </r>
  </si>
  <si>
    <t>Total assets</t>
  </si>
  <si>
    <t>Customer loans</t>
  </si>
  <si>
    <t>Customer deposits</t>
  </si>
  <si>
    <t>o/w multiseller CBs</t>
  </si>
  <si>
    <t>Negotiable debt securities</t>
  </si>
  <si>
    <t>Off-balance sheet items</t>
  </si>
  <si>
    <t>Turnover</t>
  </si>
  <si>
    <t>Equity</t>
  </si>
  <si>
    <t>YoY performance</t>
  </si>
  <si>
    <t>Var.</t>
  </si>
  <si>
    <t>Last quarter performance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</si>
  <si>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Profitability</t>
    </r>
  </si>
  <si>
    <t>ROE</t>
  </si>
  <si>
    <t>ROA</t>
  </si>
  <si>
    <t>RORWA</t>
  </si>
  <si>
    <t>ROTE</t>
  </si>
  <si>
    <t>Cost to Income ratio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</si>
  <si>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Capital&amp;Liquidity</t>
    </r>
  </si>
  <si>
    <t>CET1 ratio</t>
  </si>
  <si>
    <t>Tier1 ratio</t>
  </si>
  <si>
    <t>Total capital ratio</t>
  </si>
  <si>
    <t>Leverage ratio</t>
  </si>
  <si>
    <t>LCR</t>
  </si>
  <si>
    <t>NSFR</t>
  </si>
  <si>
    <r>
      <rPr>
        <b/>
        <sz val="18"/>
        <color theme="1"/>
        <rFont val="Calibri"/>
        <family val="2"/>
        <scheme val="minor"/>
      </rPr>
      <t>Key figures.</t>
    </r>
    <r>
      <rPr>
        <sz val="18"/>
        <color theme="1"/>
        <rFont val="Calibri"/>
        <family val="2"/>
        <scheme val="minor"/>
      </rPr>
      <t xml:space="preserve"> Other figures</t>
    </r>
  </si>
  <si>
    <t>Number of employees</t>
  </si>
  <si>
    <t>Number of branches</t>
  </si>
  <si>
    <t>Number of customers</t>
  </si>
  <si>
    <t>Number of wholesale customers</t>
  </si>
  <si>
    <t>Number of ATMs</t>
  </si>
  <si>
    <t>Units</t>
  </si>
  <si>
    <t>P&amp;L statement</t>
  </si>
  <si>
    <t>Net interest income</t>
  </si>
  <si>
    <t>Dividends</t>
  </si>
  <si>
    <t>Exchange differences</t>
  </si>
  <si>
    <t>Gross income</t>
  </si>
  <si>
    <t>Staff costs</t>
  </si>
  <si>
    <t>General expenses</t>
  </si>
  <si>
    <t>Depreciation and amortisation</t>
  </si>
  <si>
    <t>Operating income before provisions</t>
  </si>
  <si>
    <t>Provisions</t>
  </si>
  <si>
    <t>Provisions (net)</t>
  </si>
  <si>
    <t>Impairment losses on financial assets (net)</t>
  </si>
  <si>
    <t>Impairment losses on non-financial assets</t>
  </si>
  <si>
    <t>Corporate income tax</t>
  </si>
  <si>
    <t>Net fees and commissions</t>
  </si>
  <si>
    <t>o/w loan-loss provisions</t>
  </si>
  <si>
    <t>o/w others</t>
  </si>
  <si>
    <t>Impairment losses on investments</t>
  </si>
  <si>
    <t>Gains on disposal of assets not clasified as non-current assets held for sale</t>
  </si>
  <si>
    <t>Gains on non-current assets held for sale not classified as disc. op.</t>
  </si>
  <si>
    <t>Share of profit/loss of companies accounted for using the equity method</t>
  </si>
  <si>
    <t>Gains/losses on financial assets and liabilities</t>
  </si>
  <si>
    <t>Other operating income/expense</t>
  </si>
  <si>
    <t>Operating profit</t>
  </si>
  <si>
    <t>Profit before tax</t>
  </si>
  <si>
    <t>Profit attributable to minority interests</t>
  </si>
  <si>
    <t>Consolidated profit</t>
  </si>
  <si>
    <t>Profit attributable to the Parent company</t>
  </si>
  <si>
    <t>Balance sheet</t>
  </si>
  <si>
    <t>Cash and balances at central banks</t>
  </si>
  <si>
    <t>Financial assets held for trading</t>
  </si>
  <si>
    <t>Trading derivatives</t>
  </si>
  <si>
    <t xml:space="preserve">Equity instruments </t>
  </si>
  <si>
    <t>Debt securities</t>
  </si>
  <si>
    <t>Other financial assets at fair value through p&amp;l</t>
  </si>
  <si>
    <t>Available-for-sale financial assets</t>
  </si>
  <si>
    <t>Loans and receivables</t>
  </si>
  <si>
    <t>Bank deposits</t>
  </si>
  <si>
    <t>Customer loans and advances</t>
  </si>
  <si>
    <t>Held-to-maturity investments</t>
  </si>
  <si>
    <t>Hedging derivatives</t>
  </si>
  <si>
    <t>Equity investments</t>
  </si>
  <si>
    <t>Tangible assets</t>
  </si>
  <si>
    <t>Intangible assets</t>
  </si>
  <si>
    <t>Reinsurance assets</t>
  </si>
  <si>
    <t>Tax assets</t>
  </si>
  <si>
    <t>Non-current assets held for sale</t>
  </si>
  <si>
    <t>Other assets</t>
  </si>
  <si>
    <t>Financial liabilities held for trading</t>
  </si>
  <si>
    <t>Financial liabilities at amortised cost</t>
  </si>
  <si>
    <t>Deposits from central banks</t>
  </si>
  <si>
    <t>Deposits from credit institutions</t>
  </si>
  <si>
    <t>Debt securities in issue</t>
  </si>
  <si>
    <t>Other financial liabilities</t>
  </si>
  <si>
    <t>Reinsurance liabilities</t>
  </si>
  <si>
    <t>Tax liabilities</t>
  </si>
  <si>
    <t>Total liabilities</t>
  </si>
  <si>
    <t>Valuation adjustments</t>
  </si>
  <si>
    <t>Minority interests</t>
  </si>
  <si>
    <t>Total equity</t>
  </si>
  <si>
    <t>TOTAL ASSETS</t>
  </si>
  <si>
    <t>TOTAL EQUITY AND LIABILITIES</t>
  </si>
  <si>
    <t>Public sector</t>
  </si>
  <si>
    <t>Private sector</t>
  </si>
  <si>
    <t>o/w Cash deposits</t>
  </si>
  <si>
    <t>o/w Term deposits</t>
  </si>
  <si>
    <t>Customer deposits net of multiseller CBs</t>
  </si>
  <si>
    <t>o/w Repurchase agreements</t>
  </si>
  <si>
    <r>
      <t xml:space="preserve">Customer funds. </t>
    </r>
    <r>
      <rPr>
        <sz val="18"/>
        <color theme="1"/>
        <rFont val="Calibri"/>
        <family val="2"/>
        <scheme val="minor"/>
      </rPr>
      <t>Breakdown</t>
    </r>
  </si>
  <si>
    <t>Off-balance Customer funds</t>
  </si>
  <si>
    <t>o/w Secured</t>
  </si>
  <si>
    <t>o/w Unsecured</t>
  </si>
  <si>
    <t>Other general expenses</t>
  </si>
  <si>
    <t>Number of retail customers</t>
  </si>
  <si>
    <t>n.s</t>
  </si>
  <si>
    <t>Other liabilities</t>
  </si>
  <si>
    <r>
      <t xml:space="preserve">Solvency. </t>
    </r>
    <r>
      <rPr>
        <sz val="18"/>
        <color theme="1"/>
        <rFont val="Calibri"/>
        <family val="2"/>
        <scheme val="minor"/>
      </rPr>
      <t>Breakdown</t>
    </r>
  </si>
  <si>
    <t>CET I capital</t>
  </si>
  <si>
    <t>Tier I capital</t>
  </si>
  <si>
    <t>Total capital</t>
  </si>
  <si>
    <t>RWA</t>
  </si>
  <si>
    <t xml:space="preserve">CET I ratio </t>
  </si>
  <si>
    <t>Tier I ratio</t>
  </si>
  <si>
    <t xml:space="preserve">Total Capital ratio </t>
  </si>
  <si>
    <t>Capital</t>
  </si>
  <si>
    <t>Reserves</t>
  </si>
  <si>
    <t>Retained earnings</t>
  </si>
  <si>
    <t>Deductions</t>
  </si>
  <si>
    <t>CET I ratio fully loaded</t>
  </si>
  <si>
    <t xml:space="preserve">Total Capital fully loaded ratio </t>
  </si>
  <si>
    <t>Leverage fully loaded ratio</t>
  </si>
  <si>
    <t>Pro-forma:</t>
  </si>
  <si>
    <t>Pro-forma: excluding multi-CBs</t>
  </si>
  <si>
    <t>Total Customer funds</t>
  </si>
  <si>
    <t>Debt instruments</t>
  </si>
  <si>
    <t>Equity instruments (AFS)</t>
  </si>
  <si>
    <t>Total Cash deposits</t>
  </si>
  <si>
    <t>Total Term deposits</t>
  </si>
  <si>
    <t>o/w Subordinated debt</t>
  </si>
  <si>
    <t>Pro-forma: Gross Customer loans</t>
  </si>
  <si>
    <t>Pro-forma CET1 fully loaded</t>
  </si>
  <si>
    <t>Pro-forma Leverage ratio fully loaded</t>
  </si>
  <si>
    <t>LtD</t>
  </si>
  <si>
    <r>
      <t xml:space="preserve">NPL. </t>
    </r>
    <r>
      <rPr>
        <sz val="18"/>
        <color theme="1"/>
        <rFont val="Calibri"/>
        <family val="2"/>
        <scheme val="minor"/>
      </rPr>
      <t>Breakdown</t>
    </r>
  </si>
  <si>
    <t>Households</t>
  </si>
  <si>
    <t>Doubtful</t>
  </si>
  <si>
    <t>NPL ratio</t>
  </si>
  <si>
    <t>Quarterly report</t>
  </si>
  <si>
    <t>1Q17</t>
  </si>
  <si>
    <r>
      <t xml:space="preserve">Customer loans. </t>
    </r>
    <r>
      <rPr>
        <sz val="18"/>
        <color theme="1"/>
        <rFont val="Calibri"/>
        <family val="2"/>
        <scheme val="minor"/>
      </rPr>
      <t>Breakdown</t>
    </r>
  </si>
  <si>
    <t>Loan coverage ratio</t>
  </si>
  <si>
    <t>Central banks</t>
  </si>
  <si>
    <r>
      <rPr>
        <b/>
        <sz val="26"/>
        <color theme="1"/>
        <rFont val="Calibri"/>
        <family val="2"/>
        <scheme val="minor"/>
      </rPr>
      <t>2Q2017</t>
    </r>
    <r>
      <rPr>
        <sz val="26"/>
        <color theme="1"/>
        <rFont val="Calibri"/>
        <family val="2"/>
        <scheme val="minor"/>
      </rPr>
      <t xml:space="preserve"> </t>
    </r>
  </si>
  <si>
    <t>2Q17</t>
  </si>
  <si>
    <t>2Q16</t>
  </si>
  <si>
    <r>
      <t>2Q17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</si>
  <si>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2Q16</t>
    </r>
    <r>
      <rPr>
        <vertAlign val="superscript"/>
        <sz val="11"/>
        <color theme="1"/>
        <rFont val="Calibri"/>
        <family val="2"/>
        <scheme val="minor"/>
      </rPr>
      <t>1</t>
    </r>
  </si>
  <si>
    <t>Amounts in million of Euros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</si>
  <si>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Capital ratios include the 50% of the cumulative Net income and provisions allocated to date. </t>
    </r>
  </si>
  <si>
    <r>
      <t>1Q17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</si>
</sst>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/>
    <xf numFmtId="164" fontId="9" fillId="0" borderId="0" xfId="0" applyNumberFormat="1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PL!A1"/><Relationship Id="rId3" Type="http://schemas.openxmlformats.org/officeDocument/2006/relationships/image" Target="../media/image1.emf"/><Relationship Id="rId7" Type="http://schemas.openxmlformats.org/officeDocument/2006/relationships/hyperlink" Target="#'Customer loans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Customer funds'!A1"/><Relationship Id="rId5" Type="http://schemas.openxmlformats.org/officeDocument/2006/relationships/hyperlink" Target="#'Balance sheet'!A1"/><Relationship Id="rId4" Type="http://schemas.openxmlformats.org/officeDocument/2006/relationships/hyperlink" Target="#'P&amp;L'!A1"/><Relationship Id="rId9" Type="http://schemas.openxmlformats.org/officeDocument/2006/relationships/hyperlink" Target="#Solvency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P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C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O'!A1"/><Relationship Id="rId4" Type="http://schemas.openxmlformats.org/officeDocument/2006/relationships/hyperlink" Target="#'KF-P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Contents!A1"/><Relationship Id="rId1" Type="http://schemas.openxmlformats.org/officeDocument/2006/relationships/image" Target="../media/image2.emf"/><Relationship Id="rId5" Type="http://schemas.openxmlformats.org/officeDocument/2006/relationships/hyperlink" Target="#'KF-C&amp;L'!A1"/><Relationship Id="rId4" Type="http://schemas.openxmlformats.org/officeDocument/2006/relationships/hyperlink" Target="#'KF-P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Contents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Key figures</a:t>
          </a: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P&amp;L</a:t>
          </a: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Balance sheet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funds</a:t>
          </a: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Customer loans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NPL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Solvency</a:t>
          </a:r>
        </a:p>
      </xdr:txBody>
    </xdr:sp>
    <xdr:clientData/>
  </xdr:twoCellAnchor>
  <xdr:twoCellAnchor>
    <xdr:from>
      <xdr:col>0</xdr:col>
      <xdr:colOff>317490</xdr:colOff>
      <xdr:row>1</xdr:row>
      <xdr:rowOff>137573</xdr:rowOff>
    </xdr:from>
    <xdr:to>
      <xdr:col>3</xdr:col>
      <xdr:colOff>10573</xdr:colOff>
      <xdr:row>10</xdr:row>
      <xdr:rowOff>159656</xdr:rowOff>
    </xdr:to>
    <xdr:sp macro="" textlink="">
      <xdr:nvSpPr>
        <xdr:cNvPr id="18" name="17 Elipse"/>
        <xdr:cNvSpPr/>
      </xdr:nvSpPr>
      <xdr:spPr>
        <a:xfrm>
          <a:off x="317490" y="328073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317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42333"/>
          <a:ext cx="130391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70482" y="42349"/>
          <a:ext cx="125738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1047732</xdr:colOff>
      <xdr:row>1</xdr:row>
      <xdr:rowOff>42349</xdr:rowOff>
    </xdr:from>
    <xdr:to>
      <xdr:col>7</xdr:col>
      <xdr:colOff>368369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67307" y="232849"/>
          <a:ext cx="125421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Other figures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Balance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sheet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687916</xdr:colOff>
      <xdr:row>1</xdr:row>
      <xdr:rowOff>42333</xdr:rowOff>
    </xdr:from>
    <xdr:to>
      <xdr:col>5</xdr:col>
      <xdr:colOff>817076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35916" y="232833"/>
          <a:ext cx="13007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Profitability</a:t>
          </a:r>
        </a:p>
      </xdr:txBody>
    </xdr:sp>
    <xdr:clientData/>
  </xdr:twoCellAnchor>
  <xdr:twoCellAnchor>
    <xdr:from>
      <xdr:col>5</xdr:col>
      <xdr:colOff>1026566</xdr:colOff>
      <xdr:row>1</xdr:row>
      <xdr:rowOff>42349</xdr:rowOff>
    </xdr:from>
    <xdr:to>
      <xdr:col>7</xdr:col>
      <xdr:colOff>391584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49316" y="232849"/>
          <a:ext cx="1301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Capital&amp;Liquidity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21168</xdr:rowOff>
    </xdr:from>
    <xdr:to>
      <xdr:col>2</xdr:col>
      <xdr:colOff>423333</xdr:colOff>
      <xdr:row>2</xdr:row>
      <xdr:rowOff>110873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11668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back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s"/>
      <sheetName val="KF-B"/>
      <sheetName val="KF-R"/>
      <sheetName val="KF-C&amp;L"/>
      <sheetName val="KF-O"/>
      <sheetName val="PyG"/>
      <sheetName val="Balance"/>
      <sheetName val="Recursos de clientes"/>
      <sheetName val="Crédito a la clientela"/>
      <sheetName val="Morosidad"/>
      <sheetName val="Solvencia"/>
    </sheetNames>
    <sheetDataSet>
      <sheetData sheetId="0"/>
      <sheetData sheetId="1">
        <row r="15">
          <cell r="E15">
            <v>57270.014999999999</v>
          </cell>
          <cell r="F15">
            <v>58098.938999999998</v>
          </cell>
        </row>
        <row r="16">
          <cell r="E16">
            <v>2712.375</v>
          </cell>
          <cell r="F16">
            <v>3404.261</v>
          </cell>
        </row>
        <row r="17">
          <cell r="E17">
            <v>1502.7090000000001</v>
          </cell>
          <cell r="F17">
            <v>2298.817</v>
          </cell>
        </row>
        <row r="18">
          <cell r="E18">
            <v>501.53300000000002</v>
          </cell>
          <cell r="F18">
            <v>531.577</v>
          </cell>
        </row>
        <row r="19">
          <cell r="E19">
            <v>44039.108999999997</v>
          </cell>
          <cell r="F19">
            <v>43661.41</v>
          </cell>
        </row>
        <row r="20">
          <cell r="F20">
            <v>4265.5259999999998</v>
          </cell>
        </row>
        <row r="21">
          <cell r="E21">
            <v>0</v>
          </cell>
          <cell r="F21">
            <v>40.021999999999998</v>
          </cell>
        </row>
        <row r="22">
          <cell r="E22">
            <v>41362.440999999999</v>
          </cell>
          <cell r="F22">
            <v>41540.951000000001</v>
          </cell>
        </row>
        <row r="23">
          <cell r="E23">
            <v>1720.24100937</v>
          </cell>
          <cell r="F23">
            <v>3329.9266388400001</v>
          </cell>
        </row>
        <row r="24">
          <cell r="F24">
            <v>38211.024361160002</v>
          </cell>
        </row>
        <row r="25">
          <cell r="E25">
            <v>18917.485908609993</v>
          </cell>
          <cell r="F25">
            <v>17377.838631899991</v>
          </cell>
        </row>
        <row r="26">
          <cell r="F26">
            <v>55588.862993059993</v>
          </cell>
        </row>
        <row r="27">
          <cell r="E27">
            <v>103696.29289924</v>
          </cell>
          <cell r="F27">
            <v>100718.03399306</v>
          </cell>
        </row>
        <row r="28">
          <cell r="E28">
            <v>5018.741</v>
          </cell>
          <cell r="F28">
            <v>4870.5789999999997</v>
          </cell>
        </row>
        <row r="37">
          <cell r="F37">
            <v>57117.916000000005</v>
          </cell>
        </row>
        <row r="38">
          <cell r="F38">
            <v>2461.2559999999999</v>
          </cell>
        </row>
        <row r="39">
          <cell r="F39">
            <v>1678.442</v>
          </cell>
        </row>
        <row r="40">
          <cell r="F40">
            <v>499.01</v>
          </cell>
        </row>
        <row r="41">
          <cell r="F41">
            <v>42169.372000000003</v>
          </cell>
        </row>
        <row r="42">
          <cell r="E42">
            <v>3150.2289999999998</v>
          </cell>
          <cell r="F42">
            <v>3267.8589999999999</v>
          </cell>
        </row>
        <row r="43">
          <cell r="F43">
            <v>0</v>
          </cell>
        </row>
        <row r="44">
          <cell r="F44">
            <v>40880.476000000002</v>
          </cell>
        </row>
        <row r="45">
          <cell r="F45">
            <v>1881.04996594</v>
          </cell>
        </row>
        <row r="46">
          <cell r="F46">
            <v>38999.426034060001</v>
          </cell>
        </row>
        <row r="47">
          <cell r="F47">
            <v>17869.002059859999</v>
          </cell>
        </row>
        <row r="48">
          <cell r="F48">
            <v>56868.428093919996</v>
          </cell>
        </row>
        <row r="49">
          <cell r="F49">
            <v>100237.90309392</v>
          </cell>
        </row>
        <row r="50">
          <cell r="F50">
            <v>4965.7520000000004</v>
          </cell>
        </row>
      </sheetData>
      <sheetData sheetId="2">
        <row r="15">
          <cell r="E15">
            <v>5.5208190286580243E-2</v>
          </cell>
          <cell r="F15">
            <v>5.0444228588862279E-2</v>
          </cell>
        </row>
        <row r="16">
          <cell r="E16">
            <v>5.9407979585016285E-2</v>
          </cell>
          <cell r="F16">
            <v>5.4268170728500063E-2</v>
          </cell>
        </row>
        <row r="17">
          <cell r="E17">
            <v>4.7220544961743428E-3</v>
          </cell>
          <cell r="F17">
            <v>4.1207406958604798E-3</v>
          </cell>
        </row>
        <row r="18">
          <cell r="E18">
            <v>9.4256678424157712E-3</v>
          </cell>
          <cell r="F18">
            <v>7.585535622357426E-3</v>
          </cell>
        </row>
        <row r="19">
          <cell r="E19">
            <v>0.48509245283547248</v>
          </cell>
          <cell r="F19">
            <v>0.61259012779883837</v>
          </cell>
        </row>
        <row r="31">
          <cell r="F31">
            <v>5.3332512636619603E-2</v>
          </cell>
        </row>
        <row r="32">
          <cell r="F32">
            <v>5.7383402858085367E-2</v>
          </cell>
        </row>
        <row r="33">
          <cell r="F33">
            <v>4.5131774166749204E-3</v>
          </cell>
        </row>
        <row r="34">
          <cell r="F34">
            <v>8.4419240985074331E-3</v>
          </cell>
        </row>
        <row r="35">
          <cell r="F35">
            <v>0.50887837433428551</v>
          </cell>
        </row>
      </sheetData>
      <sheetData sheetId="3">
        <row r="15">
          <cell r="E15">
            <v>0.15178224323694159</v>
          </cell>
          <cell r="F15">
            <v>0.14812388236203469</v>
          </cell>
        </row>
        <row r="16">
          <cell r="E16">
            <v>0.15178224323694159</v>
          </cell>
          <cell r="F16">
            <v>0.14812388236203469</v>
          </cell>
        </row>
        <row r="17">
          <cell r="E17">
            <v>0.15178224323694159</v>
          </cell>
          <cell r="F17">
            <v>0.1491837537598551</v>
          </cell>
        </row>
        <row r="18">
          <cell r="E18">
            <v>8.0429995264640661E-2</v>
          </cell>
          <cell r="F18">
            <v>7.8049022653611771E-2</v>
          </cell>
        </row>
        <row r="19">
          <cell r="E19">
            <v>0.14824736290360591</v>
          </cell>
          <cell r="F19">
            <v>0.14169277130134303</v>
          </cell>
        </row>
        <row r="20">
          <cell r="E20">
            <v>7.8927927272805967E-2</v>
          </cell>
          <cell r="F20">
            <v>7.5276130899928462E-2</v>
          </cell>
        </row>
        <row r="21">
          <cell r="E21">
            <v>1.62903112084373</v>
          </cell>
          <cell r="F21">
            <v>1.6871256913233783</v>
          </cell>
        </row>
        <row r="22">
          <cell r="E22">
            <v>1.1738449428726645</v>
          </cell>
          <cell r="F22">
            <v>1.1336775833166137</v>
          </cell>
        </row>
        <row r="23">
          <cell r="E23">
            <v>1.1041662916169794</v>
          </cell>
          <cell r="F23">
            <v>1.13334923371105</v>
          </cell>
        </row>
        <row r="32">
          <cell r="F32">
            <v>0.15219134328105283</v>
          </cell>
        </row>
        <row r="33">
          <cell r="F33">
            <v>0.15219134328105283</v>
          </cell>
        </row>
        <row r="34">
          <cell r="F34">
            <v>0.15219134328105283</v>
          </cell>
        </row>
        <row r="35">
          <cell r="F35">
            <v>7.9572787269512862E-2</v>
          </cell>
        </row>
        <row r="36">
          <cell r="F36">
            <v>0.14846394676583535</v>
          </cell>
        </row>
        <row r="37">
          <cell r="F37">
            <v>7.8003932915517687E-2</v>
          </cell>
        </row>
        <row r="38">
          <cell r="F38">
            <v>1.7991494912947084</v>
          </cell>
        </row>
        <row r="39">
          <cell r="F39">
            <v>1.1678198492143967</v>
          </cell>
        </row>
        <row r="40">
          <cell r="F40">
            <v>1.0733665733282052</v>
          </cell>
        </row>
      </sheetData>
      <sheetData sheetId="4">
        <row r="15">
          <cell r="E15">
            <v>5689</v>
          </cell>
          <cell r="F15">
            <v>5992</v>
          </cell>
        </row>
        <row r="16">
          <cell r="E16">
            <v>934</v>
          </cell>
          <cell r="F16">
            <v>969</v>
          </cell>
        </row>
        <row r="17">
          <cell r="E17">
            <v>2614691</v>
          </cell>
          <cell r="F17">
            <v>2702355</v>
          </cell>
        </row>
        <row r="18">
          <cell r="E18">
            <v>2464985</v>
          </cell>
          <cell r="F18">
            <v>2548305</v>
          </cell>
        </row>
        <row r="19">
          <cell r="E19">
            <v>149706</v>
          </cell>
          <cell r="F19">
            <v>154050</v>
          </cell>
        </row>
        <row r="20">
          <cell r="E20">
            <v>1981</v>
          </cell>
          <cell r="F20">
            <v>2008</v>
          </cell>
        </row>
        <row r="31">
          <cell r="F31">
            <v>5937</v>
          </cell>
        </row>
        <row r="32">
          <cell r="F32">
            <v>936</v>
          </cell>
        </row>
        <row r="33">
          <cell r="F33">
            <v>2632495</v>
          </cell>
        </row>
        <row r="34">
          <cell r="F34">
            <v>2481693</v>
          </cell>
        </row>
        <row r="35">
          <cell r="F35">
            <v>150802</v>
          </cell>
        </row>
        <row r="36">
          <cell r="F36">
            <v>1987</v>
          </cell>
        </row>
      </sheetData>
      <sheetData sheetId="5">
        <row r="15">
          <cell r="H15">
            <v>276.35399999999998</v>
          </cell>
          <cell r="I15">
            <v>287.39600000000002</v>
          </cell>
        </row>
        <row r="16">
          <cell r="H16">
            <v>30.856999999999999</v>
          </cell>
          <cell r="I16">
            <v>54.997</v>
          </cell>
        </row>
        <row r="17">
          <cell r="H17">
            <v>7.9059999999999997</v>
          </cell>
          <cell r="I17">
            <v>31.766999999999999</v>
          </cell>
        </row>
        <row r="18">
          <cell r="H18">
            <v>185.46600000000001</v>
          </cell>
          <cell r="I18">
            <v>172.18199999999999</v>
          </cell>
        </row>
        <row r="19">
          <cell r="H19">
            <v>242.42500000000001</v>
          </cell>
          <cell r="I19">
            <v>26.393999999999998</v>
          </cell>
        </row>
        <row r="20">
          <cell r="H20">
            <v>1.337</v>
          </cell>
          <cell r="I20">
            <v>1.958</v>
          </cell>
        </row>
        <row r="21">
          <cell r="H21">
            <v>37.853999999999999</v>
          </cell>
          <cell r="I21">
            <v>35.525000000000006</v>
          </cell>
        </row>
        <row r="22">
          <cell r="H22">
            <v>782.19900000000007</v>
          </cell>
          <cell r="I22">
            <v>610.21899999999994</v>
          </cell>
        </row>
        <row r="23">
          <cell r="H23">
            <v>318.21000000000004</v>
          </cell>
          <cell r="I23">
            <v>328.94799999999998</v>
          </cell>
        </row>
        <row r="24">
          <cell r="H24">
            <v>221.30500000000001</v>
          </cell>
          <cell r="I24">
            <v>231.15100000000001</v>
          </cell>
        </row>
        <row r="25">
          <cell r="H25">
            <v>96.905000000000001</v>
          </cell>
          <cell r="I25">
            <v>97.796999999999997</v>
          </cell>
        </row>
        <row r="26">
          <cell r="H26">
            <v>25.545999999999999</v>
          </cell>
          <cell r="I26">
            <v>26.491</v>
          </cell>
        </row>
        <row r="27">
          <cell r="H27">
            <v>438.44300000000004</v>
          </cell>
          <cell r="I27">
            <v>254.77999999999997</v>
          </cell>
        </row>
        <row r="28">
          <cell r="H28">
            <v>61.493000000000002</v>
          </cell>
          <cell r="I28">
            <v>24.46</v>
          </cell>
        </row>
        <row r="29">
          <cell r="H29">
            <v>154.46100000000001</v>
          </cell>
          <cell r="I29">
            <v>63.234999999999999</v>
          </cell>
        </row>
        <row r="30">
          <cell r="H30">
            <v>97.742000000000004</v>
          </cell>
          <cell r="I30">
            <v>52.582000000000001</v>
          </cell>
        </row>
        <row r="31">
          <cell r="H31">
            <v>56.719000000000001</v>
          </cell>
          <cell r="I31">
            <v>10.653</v>
          </cell>
        </row>
        <row r="32">
          <cell r="H32">
            <v>222.48900000000003</v>
          </cell>
          <cell r="I32">
            <v>167.08499999999998</v>
          </cell>
        </row>
        <row r="33">
          <cell r="H33">
            <v>2.6560000000000001</v>
          </cell>
          <cell r="I33">
            <v>0</v>
          </cell>
        </row>
        <row r="34">
          <cell r="H34">
            <v>26.506</v>
          </cell>
          <cell r="I34">
            <v>6.2130000000000001</v>
          </cell>
        </row>
        <row r="35">
          <cell r="H35">
            <v>4.74</v>
          </cell>
          <cell r="I35">
            <v>5.6760000000000002</v>
          </cell>
        </row>
        <row r="36">
          <cell r="H36">
            <v>-58.143999999999998</v>
          </cell>
          <cell r="I36">
            <v>-11.134</v>
          </cell>
        </row>
        <row r="37">
          <cell r="H37">
            <v>139.92300000000003</v>
          </cell>
          <cell r="I37">
            <v>155.41399999999999</v>
          </cell>
        </row>
        <row r="38">
          <cell r="H38">
            <v>-30.88</v>
          </cell>
          <cell r="I38">
            <v>10.977</v>
          </cell>
        </row>
        <row r="39">
          <cell r="H39">
            <v>170.803</v>
          </cell>
          <cell r="I39">
            <v>144.43700000000001</v>
          </cell>
        </row>
        <row r="40">
          <cell r="H40">
            <v>0.60799999999999998</v>
          </cell>
          <cell r="I40">
            <v>0.27700000000000002</v>
          </cell>
        </row>
        <row r="41">
          <cell r="H41">
            <v>170.19499999999999</v>
          </cell>
          <cell r="I41">
            <v>144.16</v>
          </cell>
        </row>
      </sheetData>
      <sheetData sheetId="6">
        <row r="15">
          <cell r="F15">
            <v>1982.3109999999999</v>
          </cell>
          <cell r="G15">
            <v>703.99699999999996</v>
          </cell>
          <cell r="I15">
            <v>851.94399999999996</v>
          </cell>
        </row>
        <row r="16">
          <cell r="F16">
            <v>99.32</v>
          </cell>
          <cell r="G16">
            <v>158.66299999999998</v>
          </cell>
          <cell r="I16">
            <v>134.03200000000001</v>
          </cell>
        </row>
        <row r="17">
          <cell r="F17">
            <v>96.846999999999994</v>
          </cell>
          <cell r="G17">
            <v>156.61099999999999</v>
          </cell>
          <cell r="I17">
            <v>134.03200000000001</v>
          </cell>
        </row>
        <row r="18">
          <cell r="F18">
            <v>0</v>
          </cell>
          <cell r="G18">
            <v>0</v>
          </cell>
          <cell r="I18">
            <v>0</v>
          </cell>
        </row>
        <row r="19">
          <cell r="F19">
            <v>2.4729999999999999</v>
          </cell>
          <cell r="G19">
            <v>2.052</v>
          </cell>
          <cell r="I19">
            <v>0</v>
          </cell>
        </row>
        <row r="20">
          <cell r="F20">
            <v>35.118000000000002</v>
          </cell>
          <cell r="G20">
            <v>35.271000000000001</v>
          </cell>
          <cell r="I20">
            <v>35.067</v>
          </cell>
        </row>
        <row r="21">
          <cell r="F21">
            <v>6.1740000000000004</v>
          </cell>
          <cell r="G21">
            <v>5.8630000000000004</v>
          </cell>
          <cell r="I21">
            <v>6.3230000000000004</v>
          </cell>
        </row>
        <row r="22">
          <cell r="F22">
            <v>28.943999999999999</v>
          </cell>
          <cell r="G22">
            <v>29.408000000000001</v>
          </cell>
          <cell r="I22">
            <v>28.744</v>
          </cell>
        </row>
        <row r="23">
          <cell r="F23">
            <v>4948.3550000000005</v>
          </cell>
          <cell r="G23">
            <v>6412.648000000001</v>
          </cell>
          <cell r="I23">
            <v>4863.6909999999998</v>
          </cell>
        </row>
        <row r="24">
          <cell r="F24">
            <v>1496.5350000000001</v>
          </cell>
          <cell r="G24">
            <v>2292.9540000000002</v>
          </cell>
          <cell r="I24">
            <v>1672.1189999999999</v>
          </cell>
        </row>
        <row r="25">
          <cell r="F25">
            <v>3451.82</v>
          </cell>
          <cell r="G25">
            <v>4119.6940000000004</v>
          </cell>
          <cell r="I25">
            <v>3191.5720000000001</v>
          </cell>
        </row>
        <row r="26">
          <cell r="F26">
            <v>44792.639999999999</v>
          </cell>
          <cell r="G26">
            <v>45214.925000000003</v>
          </cell>
          <cell r="I26">
            <v>45836.141000000003</v>
          </cell>
        </row>
        <row r="27">
          <cell r="F27">
            <v>0</v>
          </cell>
          <cell r="G27">
            <v>0</v>
          </cell>
          <cell r="I27">
            <v>2049.9769999999999</v>
          </cell>
        </row>
        <row r="28">
          <cell r="F28">
            <v>753.53099999999995</v>
          </cell>
          <cell r="G28">
            <v>1553.5150000000001</v>
          </cell>
          <cell r="I28">
            <v>1616.7919999999999</v>
          </cell>
        </row>
        <row r="29">
          <cell r="F29">
            <v>44039.108999999997</v>
          </cell>
          <cell r="G29">
            <v>43661.41</v>
          </cell>
          <cell r="I29">
            <v>42169.372000000003</v>
          </cell>
        </row>
        <row r="30">
          <cell r="F30">
            <v>45.250999999999998</v>
          </cell>
          <cell r="G30">
            <v>45.151000000000003</v>
          </cell>
          <cell r="I30">
            <v>44.743000000000002</v>
          </cell>
        </row>
        <row r="31">
          <cell r="F31">
            <v>891.53899999999999</v>
          </cell>
          <cell r="G31">
            <v>855.33600000000001</v>
          </cell>
          <cell r="I31">
            <v>902.81500000000005</v>
          </cell>
        </row>
        <row r="32">
          <cell r="F32">
            <v>208.66800000000001</v>
          </cell>
          <cell r="G32">
            <v>335.755</v>
          </cell>
          <cell r="I32">
            <v>218.07599999999999</v>
          </cell>
        </row>
        <row r="33">
          <cell r="F33">
            <v>501.53300000000002</v>
          </cell>
          <cell r="G33">
            <v>531.577</v>
          </cell>
          <cell r="I33">
            <v>499.01</v>
          </cell>
        </row>
        <row r="34">
          <cell r="F34">
            <v>52.674999999999997</v>
          </cell>
          <cell r="G34">
            <v>67.563000000000002</v>
          </cell>
          <cell r="I34">
            <v>54.454999999999998</v>
          </cell>
        </row>
        <row r="35">
          <cell r="F35">
            <v>1025.885</v>
          </cell>
          <cell r="G35">
            <v>1087.45</v>
          </cell>
          <cell r="I35">
            <v>1039.3489999999999</v>
          </cell>
        </row>
        <row r="36">
          <cell r="F36">
            <v>355.1</v>
          </cell>
          <cell r="G36">
            <v>341.83300000000003</v>
          </cell>
          <cell r="I36">
            <v>350.71499999999997</v>
          </cell>
        </row>
        <row r="37">
          <cell r="F37">
            <v>1940.354</v>
          </cell>
          <cell r="G37">
            <v>1990.8910000000001</v>
          </cell>
          <cell r="I37">
            <v>1943.117</v>
          </cell>
        </row>
        <row r="38">
          <cell r="F38">
            <v>391.26600000000002</v>
          </cell>
          <cell r="G38">
            <v>317.87900000000002</v>
          </cell>
          <cell r="I38">
            <v>344.76100000000002</v>
          </cell>
        </row>
        <row r="40">
          <cell r="F40">
            <v>95.031999999999996</v>
          </cell>
          <cell r="G40">
            <v>159.797</v>
          </cell>
          <cell r="I40">
            <v>131.49700000000001</v>
          </cell>
        </row>
        <row r="41">
          <cell r="F41">
            <v>49899.075999999994</v>
          </cell>
          <cell r="G41">
            <v>50815.54</v>
          </cell>
          <cell r="I41">
            <v>49757.092999999993</v>
          </cell>
        </row>
        <row r="42">
          <cell r="F42">
            <v>4000.57</v>
          </cell>
          <cell r="G42">
            <v>2620</v>
          </cell>
          <cell r="I42">
            <v>4000.57</v>
          </cell>
        </row>
        <row r="43">
          <cell r="F43">
            <v>706.01099999999997</v>
          </cell>
          <cell r="G43">
            <v>1680.9</v>
          </cell>
          <cell r="I43">
            <v>908.63400000000001</v>
          </cell>
        </row>
        <row r="44">
          <cell r="F44">
            <v>41362.440999999999</v>
          </cell>
          <cell r="G44">
            <v>41540.951000000001</v>
          </cell>
          <cell r="I44">
            <v>40880.476000000002</v>
          </cell>
        </row>
        <row r="45">
          <cell r="F45">
            <v>3150.2289999999998</v>
          </cell>
          <cell r="G45">
            <v>4265.5259999999998</v>
          </cell>
          <cell r="I45">
            <v>3267.8589999999999</v>
          </cell>
        </row>
        <row r="46">
          <cell r="F46">
            <v>679.82500000000005</v>
          </cell>
          <cell r="G46">
            <v>708.16300000000001</v>
          </cell>
          <cell r="I46">
            <v>699.55399999999997</v>
          </cell>
        </row>
        <row r="47">
          <cell r="F47">
            <v>146.214</v>
          </cell>
          <cell r="G47">
            <v>182.08199999999999</v>
          </cell>
          <cell r="I47">
            <v>163.66</v>
          </cell>
        </row>
        <row r="48">
          <cell r="F48">
            <v>637.15700000000004</v>
          </cell>
          <cell r="G48">
            <v>647.41600000000005</v>
          </cell>
          <cell r="I48">
            <v>634.52300000000002</v>
          </cell>
        </row>
        <row r="49">
          <cell r="F49">
            <v>541.91800000000001</v>
          </cell>
          <cell r="G49">
            <v>514.90200000000004</v>
          </cell>
          <cell r="I49">
            <v>591.06100000000004</v>
          </cell>
        </row>
        <row r="50">
          <cell r="F50">
            <v>272.15100000000001</v>
          </cell>
          <cell r="G50">
            <v>268.29300000000001</v>
          </cell>
          <cell r="I50">
            <v>256.661</v>
          </cell>
        </row>
        <row r="51">
          <cell r="F51">
            <v>187.47200000000001</v>
          </cell>
          <cell r="G51">
            <v>160.19</v>
          </cell>
          <cell r="I51">
            <v>162.03299999999999</v>
          </cell>
        </row>
        <row r="53">
          <cell r="F53">
            <v>5018.741</v>
          </cell>
          <cell r="G53">
            <v>4870.5789999999997</v>
          </cell>
          <cell r="I53">
            <v>4965.7520000000004</v>
          </cell>
        </row>
        <row r="54">
          <cell r="F54">
            <v>458.68400000000003</v>
          </cell>
          <cell r="G54">
            <v>469.24</v>
          </cell>
          <cell r="I54">
            <v>442.476</v>
          </cell>
        </row>
        <row r="55">
          <cell r="F55">
            <v>13.57</v>
          </cell>
          <cell r="G55">
            <v>10.9</v>
          </cell>
          <cell r="I55">
            <v>13.16</v>
          </cell>
        </row>
      </sheetData>
      <sheetData sheetId="7">
        <row r="15">
          <cell r="F15">
            <v>41362.440999999999</v>
          </cell>
          <cell r="G15">
            <v>41540.951000000001</v>
          </cell>
        </row>
        <row r="16">
          <cell r="F16">
            <v>39642.199990629997</v>
          </cell>
          <cell r="G16">
            <v>38211.024361160002</v>
          </cell>
        </row>
        <row r="17">
          <cell r="F17">
            <v>2326.9769999999999</v>
          </cell>
          <cell r="G17">
            <v>2015.914</v>
          </cell>
        </row>
        <row r="19">
          <cell r="F19">
            <v>25557.86</v>
          </cell>
          <cell r="G19">
            <v>22204.173999999999</v>
          </cell>
        </row>
        <row r="20">
          <cell r="F20">
            <v>11328.359146949999</v>
          </cell>
          <cell r="G20">
            <v>13536.845008450002</v>
          </cell>
        </row>
        <row r="21">
          <cell r="F21">
            <v>419.43799999999999</v>
          </cell>
          <cell r="G21">
            <v>381.37900000000002</v>
          </cell>
        </row>
        <row r="22">
          <cell r="F22">
            <v>27732.145</v>
          </cell>
          <cell r="G22">
            <v>24002.210999999999</v>
          </cell>
        </row>
        <row r="23">
          <cell r="F23">
            <v>11897.549146949999</v>
          </cell>
          <cell r="G23">
            <v>14101.291008450002</v>
          </cell>
        </row>
        <row r="24">
          <cell r="F24">
            <v>18917.485908609993</v>
          </cell>
          <cell r="G24">
            <v>17377.838631899991</v>
          </cell>
        </row>
        <row r="36">
          <cell r="G36">
            <v>40880.476000000002</v>
          </cell>
        </row>
        <row r="37">
          <cell r="G37">
            <v>38999.426034060001</v>
          </cell>
        </row>
        <row r="38">
          <cell r="G38">
            <v>2011.03</v>
          </cell>
        </row>
        <row r="40">
          <cell r="G40">
            <v>23789.755000000001</v>
          </cell>
        </row>
        <row r="41">
          <cell r="G41">
            <v>11889.503008449999</v>
          </cell>
        </row>
        <row r="42">
          <cell r="G42">
            <v>1294.567</v>
          </cell>
        </row>
        <row r="43">
          <cell r="G43">
            <v>25657.411</v>
          </cell>
        </row>
        <row r="44">
          <cell r="G44">
            <v>13321.10600845</v>
          </cell>
        </row>
        <row r="45">
          <cell r="G45">
            <v>17869.002059859999</v>
          </cell>
        </row>
      </sheetData>
      <sheetData sheetId="8">
        <row r="15">
          <cell r="F15">
            <v>44039.108999999997</v>
          </cell>
          <cell r="G15">
            <v>43661.41</v>
          </cell>
        </row>
        <row r="16">
          <cell r="F16">
            <v>45281.445</v>
          </cell>
          <cell r="G16">
            <v>45297.732000000004</v>
          </cell>
        </row>
        <row r="17">
          <cell r="F17">
            <v>3654.0500000000011</v>
          </cell>
          <cell r="G17">
            <v>3210.4040000000055</v>
          </cell>
        </row>
        <row r="18">
          <cell r="F18">
            <v>41627.394999999997</v>
          </cell>
          <cell r="G18">
            <v>42087.328000000001</v>
          </cell>
        </row>
        <row r="19">
          <cell r="F19">
            <v>33747.239000000001</v>
          </cell>
          <cell r="G19">
            <v>35288.639999999999</v>
          </cell>
        </row>
        <row r="20">
          <cell r="F20">
            <v>7880.1559999999954</v>
          </cell>
          <cell r="G20">
            <v>6798.6880000000019</v>
          </cell>
        </row>
        <row r="21">
          <cell r="F21">
            <v>31731.798999999999</v>
          </cell>
          <cell r="G21">
            <v>32260.817999999999</v>
          </cell>
        </row>
        <row r="22">
          <cell r="F22">
            <v>29549.838</v>
          </cell>
          <cell r="G22">
            <v>30188.705000000002</v>
          </cell>
        </row>
        <row r="23">
          <cell r="F23">
            <v>2181.9609999999993</v>
          </cell>
          <cell r="G23">
            <v>2072.1129999999976</v>
          </cell>
        </row>
        <row r="33">
          <cell r="G33">
            <v>42169.372000000003</v>
          </cell>
        </row>
        <row r="34">
          <cell r="G34">
            <v>43490.527999999998</v>
          </cell>
        </row>
        <row r="35">
          <cell r="G35">
            <v>2742.2390000000032</v>
          </cell>
        </row>
        <row r="36">
          <cell r="G36">
            <v>40748.288999999997</v>
          </cell>
        </row>
        <row r="37">
          <cell r="G37">
            <v>34054.837</v>
          </cell>
        </row>
        <row r="38">
          <cell r="G38">
            <v>6693.4519999999975</v>
          </cell>
        </row>
        <row r="39">
          <cell r="G39">
            <v>31392.618999999999</v>
          </cell>
        </row>
        <row r="40">
          <cell r="G40">
            <v>29682.144</v>
          </cell>
        </row>
        <row r="41">
          <cell r="G41">
            <v>1710.4749999999985</v>
          </cell>
        </row>
      </sheetData>
      <sheetData sheetId="9">
        <row r="15">
          <cell r="F15">
            <v>44039.108999999997</v>
          </cell>
          <cell r="G15">
            <v>43661.41</v>
          </cell>
        </row>
        <row r="16">
          <cell r="F16">
            <v>45281.445</v>
          </cell>
          <cell r="G16">
            <v>45297.732000000004</v>
          </cell>
        </row>
        <row r="17">
          <cell r="F17">
            <v>2563.7829999999999</v>
          </cell>
          <cell r="G17">
            <v>3357.9470000000001</v>
          </cell>
        </row>
        <row r="19">
          <cell r="F19">
            <v>1218.6210000000001</v>
          </cell>
          <cell r="G19">
            <v>1721.3630000000001</v>
          </cell>
        </row>
        <row r="31">
          <cell r="G31">
            <v>42169.372000000003</v>
          </cell>
        </row>
        <row r="32">
          <cell r="G32">
            <v>43490.527999999998</v>
          </cell>
        </row>
        <row r="33">
          <cell r="G33">
            <v>2800.5259999999998</v>
          </cell>
        </row>
        <row r="35">
          <cell r="G35">
            <v>1348.75</v>
          </cell>
        </row>
      </sheetData>
      <sheetData sheetId="10">
        <row r="15">
          <cell r="F15">
            <v>2060</v>
          </cell>
          <cell r="G15">
            <v>2060</v>
          </cell>
        </row>
        <row r="16">
          <cell r="F16">
            <v>2788.5459999999998</v>
          </cell>
          <cell r="G16">
            <v>2666.42</v>
          </cell>
        </row>
        <row r="17">
          <cell r="F17">
            <v>85.097499999999997</v>
          </cell>
          <cell r="G17">
            <v>72.08</v>
          </cell>
        </row>
        <row r="18">
          <cell r="F18">
            <v>4.3555206212306494</v>
          </cell>
          <cell r="G18">
            <v>3.7610000000000001</v>
          </cell>
        </row>
        <row r="19">
          <cell r="F19">
            <v>355.85900000000004</v>
          </cell>
          <cell r="G19">
            <v>194.79400999999996</v>
          </cell>
        </row>
        <row r="20">
          <cell r="F20">
            <v>-334.346</v>
          </cell>
          <cell r="G20">
            <v>-318.62799999999999</v>
          </cell>
        </row>
        <row r="21">
          <cell r="F21">
            <v>-293.85036186450708</v>
          </cell>
          <cell r="G21">
            <v>-114.67956999999996</v>
          </cell>
        </row>
        <row r="22">
          <cell r="F22">
            <v>4665.6616587567241</v>
          </cell>
          <cell r="G22">
            <v>4563.7474399999992</v>
          </cell>
        </row>
        <row r="23">
          <cell r="F23">
            <v>4665.6616587567241</v>
          </cell>
          <cell r="G23">
            <v>4563.7474399999992</v>
          </cell>
        </row>
        <row r="24">
          <cell r="F24">
            <v>4665.6616587567241</v>
          </cell>
          <cell r="G24">
            <v>4596.4024399999989</v>
          </cell>
        </row>
        <row r="25">
          <cell r="F25">
            <v>30739.179756839767</v>
          </cell>
          <cell r="G25">
            <v>30810.341770853582</v>
          </cell>
        </row>
        <row r="29">
          <cell r="F29">
            <v>8.0429995264640661E-2</v>
          </cell>
          <cell r="G29">
            <v>7.8049022653611771E-2</v>
          </cell>
        </row>
        <row r="31">
          <cell r="F31">
            <v>0.14824736290360591</v>
          </cell>
          <cell r="G31">
            <v>0.14169277130134303</v>
          </cell>
        </row>
        <row r="32">
          <cell r="F32">
            <v>0.14824736290360591</v>
          </cell>
          <cell r="G32">
            <v>0.14274706326048664</v>
          </cell>
        </row>
        <row r="33">
          <cell r="F33">
            <v>7.8927927272805967E-2</v>
          </cell>
          <cell r="G33">
            <v>7.5276130899928462E-2</v>
          </cell>
        </row>
        <row r="43">
          <cell r="G43">
            <v>2060</v>
          </cell>
        </row>
        <row r="44">
          <cell r="G44">
            <v>2788.5459999999998</v>
          </cell>
        </row>
        <row r="45">
          <cell r="G45">
            <v>45.118000000000002</v>
          </cell>
        </row>
        <row r="46">
          <cell r="G46">
            <v>4.1577410543073317</v>
          </cell>
        </row>
        <row r="47">
          <cell r="G47">
            <v>342.78459999999995</v>
          </cell>
        </row>
        <row r="48">
          <cell r="G48">
            <v>-329.35</v>
          </cell>
        </row>
        <row r="49">
          <cell r="G49">
            <v>-298.36968139437516</v>
          </cell>
        </row>
        <row r="50">
          <cell r="G50">
            <v>4612.8866596599328</v>
          </cell>
        </row>
        <row r="51">
          <cell r="G51">
            <v>4612.8866596599328</v>
          </cell>
        </row>
        <row r="52">
          <cell r="G52">
            <v>4612.8866596599328</v>
          </cell>
        </row>
        <row r="53">
          <cell r="G53">
            <v>30309.78346213347</v>
          </cell>
        </row>
        <row r="57">
          <cell r="G57">
            <v>7.9572787269512862E-2</v>
          </cell>
        </row>
        <row r="59">
          <cell r="G59">
            <v>0.14846394676583535</v>
          </cell>
        </row>
        <row r="60">
          <cell r="G60">
            <v>0.14846394676583535</v>
          </cell>
        </row>
        <row r="61">
          <cell r="G61">
            <v>7.8003932915517687E-2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3" t="s">
        <v>144</v>
      </c>
      <c r="D10" s="3" t="s">
        <v>139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135</v>
      </c>
    </row>
    <row r="12" spans="2:8" ht="17.25" x14ac:dyDescent="0.3">
      <c r="B12" s="6" t="s">
        <v>9</v>
      </c>
      <c r="G12" s="4"/>
    </row>
    <row r="13" spans="2:8" x14ac:dyDescent="0.25">
      <c r="B13" s="13" t="s">
        <v>149</v>
      </c>
      <c r="G13" s="4"/>
    </row>
    <row r="14" spans="2:8" x14ac:dyDescent="0.25">
      <c r="B14" s="7"/>
      <c r="C14" s="7"/>
      <c r="D14" s="7"/>
      <c r="E14" s="7"/>
      <c r="F14" s="8" t="s">
        <v>145</v>
      </c>
      <c r="G14" s="9" t="s">
        <v>146</v>
      </c>
      <c r="H14" s="9" t="s">
        <v>10</v>
      </c>
    </row>
    <row r="15" spans="2:8" s="19" customFormat="1" x14ac:dyDescent="0.25">
      <c r="B15" s="19" t="s">
        <v>2</v>
      </c>
      <c r="F15" s="20">
        <f>+[1]Morosidad!$F$15</f>
        <v>44039.108999999997</v>
      </c>
      <c r="G15" s="25">
        <f>+[1]Morosidad!$G$15</f>
        <v>43661.41</v>
      </c>
      <c r="H15" s="35">
        <f t="shared" ref="H15:H19" si="0">IF(ISERROR($F15/G15),"-",$F15/G15-1)</f>
        <v>8.6506367980327958E-3</v>
      </c>
    </row>
    <row r="16" spans="2:8" x14ac:dyDescent="0.25">
      <c r="B16" s="21" t="s">
        <v>131</v>
      </c>
      <c r="C16" s="21"/>
      <c r="D16" s="21"/>
      <c r="E16" s="21"/>
      <c r="F16" s="22">
        <f>+[1]Morosidad!$F$16</f>
        <v>45281.445</v>
      </c>
      <c r="G16" s="23">
        <f>+[1]Morosidad!$G$16</f>
        <v>45297.732000000004</v>
      </c>
      <c r="H16" s="41">
        <f t="shared" si="0"/>
        <v>-3.5955442537394244E-4</v>
      </c>
    </row>
    <row r="17" spans="2:8" s="19" customFormat="1" x14ac:dyDescent="0.25">
      <c r="B17" s="19" t="s">
        <v>137</v>
      </c>
      <c r="F17" s="20">
        <f>+[1]Morosidad!$F$17</f>
        <v>2563.7829999999999</v>
      </c>
      <c r="G17" s="25">
        <f>+[1]Morosidad!$G$17</f>
        <v>3357.9470000000001</v>
      </c>
      <c r="H17" s="35">
        <f t="shared" si="0"/>
        <v>-0.23650283938370686</v>
      </c>
    </row>
    <row r="18" spans="2:8" s="5" customFormat="1" x14ac:dyDescent="0.25">
      <c r="B18" s="5" t="s">
        <v>138</v>
      </c>
      <c r="F18" s="70">
        <f>+F17/F16</f>
        <v>5.6618842441975958E-2</v>
      </c>
      <c r="G18" s="71">
        <f>+G17/G16</f>
        <v>7.4130576780312082E-2</v>
      </c>
      <c r="H18" s="72" t="str">
        <f>IF(ISERROR($F18-G18),"-",CONCATENATE((FIXED($F18-G18,4)*10000)," bp"))</f>
        <v>-175 bp</v>
      </c>
    </row>
    <row r="19" spans="2:8" s="19" customFormat="1" x14ac:dyDescent="0.25">
      <c r="B19" s="19" t="s">
        <v>41</v>
      </c>
      <c r="F19" s="20">
        <f>+[1]Morosidad!$F$19</f>
        <v>1218.6210000000001</v>
      </c>
      <c r="G19" s="25">
        <f>+[1]Morosidad!$G$19</f>
        <v>1721.3630000000001</v>
      </c>
      <c r="H19" s="35">
        <f t="shared" si="0"/>
        <v>-0.29206041956286966</v>
      </c>
    </row>
    <row r="20" spans="2:8" s="19" customFormat="1" x14ac:dyDescent="0.25">
      <c r="B20" s="5" t="s">
        <v>142</v>
      </c>
      <c r="C20" s="5"/>
      <c r="D20" s="5"/>
      <c r="E20" s="5"/>
      <c r="F20" s="70">
        <f>+F19/F17</f>
        <v>0.47532142930973492</v>
      </c>
      <c r="G20" s="71">
        <f>+G19/G17</f>
        <v>0.51262363581080939</v>
      </c>
      <c r="H20" s="72" t="str">
        <f>IF(ISERROR($F20-G20),"-",CONCATENATE((FIXED($F20-G20,4)*10000)," bp"))</f>
        <v>-373 bp</v>
      </c>
    </row>
    <row r="21" spans="2:8" s="5" customFormat="1" x14ac:dyDescent="0.25">
      <c r="F21" s="37"/>
      <c r="G21" s="37"/>
      <c r="H21" s="38"/>
    </row>
    <row r="22" spans="2:8" x14ac:dyDescent="0.25">
      <c r="B22" s="5"/>
      <c r="C22" s="5"/>
      <c r="D22" s="5"/>
      <c r="E22" s="5"/>
      <c r="F22" s="37"/>
      <c r="G22" s="37"/>
      <c r="H22" s="38"/>
    </row>
    <row r="23" spans="2:8" x14ac:dyDescent="0.25">
      <c r="B23" s="5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11</v>
      </c>
      <c r="G28" s="4"/>
    </row>
    <row r="29" spans="2:8" x14ac:dyDescent="0.25">
      <c r="B29" s="13" t="s">
        <v>149</v>
      </c>
      <c r="G29" s="4"/>
    </row>
    <row r="30" spans="2:8" x14ac:dyDescent="0.25">
      <c r="B30" s="7"/>
      <c r="C30" s="7"/>
      <c r="D30" s="7"/>
      <c r="E30" s="7"/>
      <c r="F30" s="8" t="s">
        <v>145</v>
      </c>
      <c r="G30" s="9" t="s">
        <v>140</v>
      </c>
      <c r="H30" s="9" t="s">
        <v>10</v>
      </c>
    </row>
    <row r="31" spans="2:8" x14ac:dyDescent="0.25">
      <c r="B31" s="19" t="s">
        <v>2</v>
      </c>
      <c r="C31" s="19"/>
      <c r="D31" s="19"/>
      <c r="E31" s="19"/>
      <c r="F31" s="20">
        <f>+F15</f>
        <v>44039.108999999997</v>
      </c>
      <c r="G31" s="25">
        <f>+[1]Morosidad!$G$31</f>
        <v>42169.372000000003</v>
      </c>
      <c r="H31" s="35">
        <f t="shared" ref="H31:H35" si="1">IF(ISERROR($F31/G31),"-",$F31/G31-1)</f>
        <v>4.4338744243096473E-2</v>
      </c>
    </row>
    <row r="32" spans="2:8" x14ac:dyDescent="0.25">
      <c r="B32" s="21" t="s">
        <v>131</v>
      </c>
      <c r="C32" s="21"/>
      <c r="D32" s="21"/>
      <c r="E32" s="21"/>
      <c r="F32" s="22">
        <f>+F16</f>
        <v>45281.445</v>
      </c>
      <c r="G32" s="23">
        <f>+[1]Morosidad!$G$32</f>
        <v>43490.527999999998</v>
      </c>
      <c r="H32" s="41">
        <f t="shared" si="1"/>
        <v>4.1179472458922506E-2</v>
      </c>
    </row>
    <row r="33" spans="2:8" x14ac:dyDescent="0.25">
      <c r="B33" s="19" t="s">
        <v>137</v>
      </c>
      <c r="C33" s="19"/>
      <c r="D33" s="19"/>
      <c r="E33" s="19"/>
      <c r="F33" s="20">
        <f>+F17</f>
        <v>2563.7829999999999</v>
      </c>
      <c r="G33" s="25">
        <f>+[1]Morosidad!$G$33</f>
        <v>2800.5259999999998</v>
      </c>
      <c r="H33" s="35">
        <f t="shared" si="1"/>
        <v>-8.4535190889140077E-2</v>
      </c>
    </row>
    <row r="34" spans="2:8" x14ac:dyDescent="0.25">
      <c r="B34" s="5" t="s">
        <v>138</v>
      </c>
      <c r="C34" s="5"/>
      <c r="D34" s="5"/>
      <c r="E34" s="5"/>
      <c r="F34" s="70">
        <f>+F33/F32</f>
        <v>5.6618842441975958E-2</v>
      </c>
      <c r="G34" s="71">
        <f>+G33/G32</f>
        <v>6.4393929639115902E-2</v>
      </c>
      <c r="H34" s="72" t="str">
        <f>IF(ISERROR($F34-G34),"-",CONCATENATE((FIXED($F34-G34,4)*10000)," bp"))</f>
        <v>-78 bp</v>
      </c>
    </row>
    <row r="35" spans="2:8" x14ac:dyDescent="0.25">
      <c r="B35" s="19" t="s">
        <v>41</v>
      </c>
      <c r="C35" s="19"/>
      <c r="D35" s="19"/>
      <c r="E35" s="19"/>
      <c r="F35" s="20">
        <f>+F19</f>
        <v>1218.6210000000001</v>
      </c>
      <c r="G35" s="25">
        <f>+[1]Morosidad!$G$35</f>
        <v>1348.75</v>
      </c>
      <c r="H35" s="35">
        <f t="shared" si="1"/>
        <v>-9.648118628359581E-2</v>
      </c>
    </row>
    <row r="36" spans="2:8" x14ac:dyDescent="0.25">
      <c r="B36" s="5" t="s">
        <v>142</v>
      </c>
      <c r="C36" s="5"/>
      <c r="D36" s="5"/>
      <c r="E36" s="5"/>
      <c r="F36" s="70">
        <f>+F35/F33</f>
        <v>0.47532142930973492</v>
      </c>
      <c r="G36" s="71">
        <f>+G35/G33</f>
        <v>0.48160595545265428</v>
      </c>
      <c r="H36" s="72" t="str">
        <f>IF(ISERROR($F36-G36),"-",CONCATENATE((FIXED($F36-G36,4)*10000)," bp"))</f>
        <v>-63 bp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18:H19 H34:H35 F3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108</v>
      </c>
    </row>
    <row r="12" spans="2:8" ht="17.25" x14ac:dyDescent="0.3">
      <c r="B12" s="6" t="s">
        <v>9</v>
      </c>
      <c r="G12" s="4"/>
    </row>
    <row r="13" spans="2:8" x14ac:dyDescent="0.25">
      <c r="B13" s="13" t="s">
        <v>149</v>
      </c>
      <c r="G13" s="4"/>
    </row>
    <row r="14" spans="2:8" ht="17.25" x14ac:dyDescent="0.25">
      <c r="B14" s="7"/>
      <c r="C14" s="7"/>
      <c r="D14" s="7"/>
      <c r="E14" s="7"/>
      <c r="F14" s="8" t="s">
        <v>147</v>
      </c>
      <c r="G14" s="9" t="s">
        <v>148</v>
      </c>
      <c r="H14" s="9" t="s">
        <v>10</v>
      </c>
    </row>
    <row r="15" spans="2:8" x14ac:dyDescent="0.25">
      <c r="B15" s="21" t="s">
        <v>116</v>
      </c>
      <c r="C15" s="21"/>
      <c r="D15" s="21"/>
      <c r="E15" s="21"/>
      <c r="F15" s="22">
        <f>+[1]Solvencia!$F$15</f>
        <v>2060</v>
      </c>
      <c r="G15" s="23">
        <f>+[1]Solvencia!$G$15</f>
        <v>2060</v>
      </c>
      <c r="H15" s="41">
        <f t="shared" ref="H15:H25" si="0">IF(ISERROR($F15/G15),"-",$F15/G15-1)</f>
        <v>0</v>
      </c>
    </row>
    <row r="16" spans="2:8" x14ac:dyDescent="0.25">
      <c r="B16" s="21" t="s">
        <v>117</v>
      </c>
      <c r="C16" s="21"/>
      <c r="D16" s="21"/>
      <c r="E16" s="21"/>
      <c r="F16" s="22">
        <f>+[1]Solvencia!$F$16</f>
        <v>2788.5459999999998</v>
      </c>
      <c r="G16" s="23">
        <f>+[1]Solvencia!$G$16</f>
        <v>2666.42</v>
      </c>
      <c r="H16" s="41">
        <f t="shared" si="0"/>
        <v>4.5801486637513822E-2</v>
      </c>
    </row>
    <row r="17" spans="2:8" x14ac:dyDescent="0.25">
      <c r="B17" s="21" t="s">
        <v>118</v>
      </c>
      <c r="C17" s="21"/>
      <c r="D17" s="21"/>
      <c r="E17" s="21"/>
      <c r="F17" s="22">
        <f>+[1]Solvencia!$F$17</f>
        <v>85.097499999999997</v>
      </c>
      <c r="G17" s="23">
        <f>+[1]Solvencia!$G$17</f>
        <v>72.08</v>
      </c>
      <c r="H17" s="41">
        <f t="shared" si="0"/>
        <v>0.18059794672586005</v>
      </c>
    </row>
    <row r="18" spans="2:8" x14ac:dyDescent="0.25">
      <c r="B18" s="21" t="s">
        <v>90</v>
      </c>
      <c r="C18" s="21"/>
      <c r="D18" s="21"/>
      <c r="E18" s="21"/>
      <c r="F18" s="22">
        <f>+[1]Solvencia!$F$18</f>
        <v>4.3555206212306494</v>
      </c>
      <c r="G18" s="23">
        <f>+[1]Solvencia!$G$18</f>
        <v>3.7610000000000001</v>
      </c>
      <c r="H18" s="41">
        <f t="shared" si="0"/>
        <v>0.15807514523548249</v>
      </c>
    </row>
    <row r="19" spans="2:8" x14ac:dyDescent="0.25">
      <c r="B19" s="21" t="s">
        <v>89</v>
      </c>
      <c r="C19" s="21"/>
      <c r="D19" s="21"/>
      <c r="E19" s="21"/>
      <c r="F19" s="22">
        <f>+[1]Solvencia!$F$19</f>
        <v>355.85900000000004</v>
      </c>
      <c r="G19" s="23">
        <f>+[1]Solvencia!$G$19</f>
        <v>194.79400999999996</v>
      </c>
      <c r="H19" s="41">
        <f t="shared" si="0"/>
        <v>0.82684775573951219</v>
      </c>
    </row>
    <row r="20" spans="2:8" x14ac:dyDescent="0.25">
      <c r="B20" s="21" t="s">
        <v>75</v>
      </c>
      <c r="C20" s="21"/>
      <c r="D20" s="21"/>
      <c r="E20" s="21"/>
      <c r="F20" s="22">
        <f>+[1]Solvencia!$F$20</f>
        <v>-334.346</v>
      </c>
      <c r="G20" s="23">
        <f>+[1]Solvencia!$G$20</f>
        <v>-318.62799999999999</v>
      </c>
      <c r="H20" s="41">
        <f t="shared" si="0"/>
        <v>4.9330253461717266E-2</v>
      </c>
    </row>
    <row r="21" spans="2:8" x14ac:dyDescent="0.25">
      <c r="B21" s="21" t="s">
        <v>119</v>
      </c>
      <c r="C21" s="21"/>
      <c r="D21" s="21"/>
      <c r="E21" s="21"/>
      <c r="F21" s="22">
        <f>+[1]Solvencia!$F$21</f>
        <v>-293.85036186450708</v>
      </c>
      <c r="G21" s="23">
        <f>+[1]Solvencia!$G$21</f>
        <v>-114.67956999999996</v>
      </c>
      <c r="H21" s="41">
        <f t="shared" si="0"/>
        <v>1.5623601646265954</v>
      </c>
    </row>
    <row r="22" spans="2:8" x14ac:dyDescent="0.25">
      <c r="B22" s="5" t="s">
        <v>109</v>
      </c>
      <c r="C22" s="5"/>
      <c r="D22" s="5"/>
      <c r="E22" s="5"/>
      <c r="F22" s="17">
        <f>+[1]Solvencia!$F$22</f>
        <v>4665.6616587567241</v>
      </c>
      <c r="G22" s="37">
        <f>+[1]Solvencia!$G$22</f>
        <v>4563.7474399999992</v>
      </c>
      <c r="H22" s="38">
        <f t="shared" si="0"/>
        <v>2.2331257392439019E-2</v>
      </c>
    </row>
    <row r="23" spans="2:8" x14ac:dyDescent="0.25">
      <c r="B23" s="5" t="s">
        <v>110</v>
      </c>
      <c r="C23" s="5"/>
      <c r="D23" s="5"/>
      <c r="E23" s="5"/>
      <c r="F23" s="17">
        <f>+[1]Solvencia!$F$23</f>
        <v>4665.6616587567241</v>
      </c>
      <c r="G23" s="37">
        <f>+[1]Solvencia!$G$23</f>
        <v>4563.7474399999992</v>
      </c>
      <c r="H23" s="38">
        <f t="shared" si="0"/>
        <v>2.2331257392439019E-2</v>
      </c>
    </row>
    <row r="24" spans="2:8" x14ac:dyDescent="0.25">
      <c r="B24" s="5" t="s">
        <v>111</v>
      </c>
      <c r="C24" s="5"/>
      <c r="D24" s="5"/>
      <c r="E24" s="5"/>
      <c r="F24" s="17">
        <f>+[1]Solvencia!$F$24</f>
        <v>4665.6616587567241</v>
      </c>
      <c r="G24" s="37">
        <f>+[1]Solvencia!$G$24</f>
        <v>4596.4024399999989</v>
      </c>
      <c r="H24" s="38">
        <f t="shared" si="0"/>
        <v>1.506813636551918E-2</v>
      </c>
    </row>
    <row r="25" spans="2:8" x14ac:dyDescent="0.25">
      <c r="B25" s="5" t="s">
        <v>112</v>
      </c>
      <c r="C25" s="5"/>
      <c r="D25" s="5"/>
      <c r="E25" s="5"/>
      <c r="F25" s="17">
        <f>+[1]Solvencia!$F$25</f>
        <v>30739.179756839767</v>
      </c>
      <c r="G25" s="37">
        <f>+[1]Solvencia!$G$25</f>
        <v>30810.341770853582</v>
      </c>
      <c r="H25" s="38">
        <f t="shared" si="0"/>
        <v>-2.309679475257731E-3</v>
      </c>
    </row>
    <row r="26" spans="2:8" ht="17.25" x14ac:dyDescent="0.3">
      <c r="B26" s="6" t="s">
        <v>113</v>
      </c>
      <c r="C26" s="6"/>
      <c r="D26" s="6"/>
      <c r="E26" s="6"/>
      <c r="F26" s="42">
        <f>+F22/F25</f>
        <v>0.15178224323694159</v>
      </c>
      <c r="G26" s="43">
        <f>+G22/G25</f>
        <v>0.14812388236203469</v>
      </c>
      <c r="H26" s="44" t="str">
        <f>IF(ISERROR($F26-G26),"-",CONCATENATE((FIXED($F26-G26,4)*10000)," pbs"))</f>
        <v>37 pbs</v>
      </c>
    </row>
    <row r="27" spans="2:8" ht="17.25" x14ac:dyDescent="0.3">
      <c r="B27" s="6" t="s">
        <v>114</v>
      </c>
      <c r="C27" s="6"/>
      <c r="D27" s="6"/>
      <c r="E27" s="6"/>
      <c r="F27" s="42">
        <f>+F23/F25</f>
        <v>0.15178224323694159</v>
      </c>
      <c r="G27" s="43">
        <f>+G23/G25</f>
        <v>0.14812388236203469</v>
      </c>
      <c r="H27" s="44" t="str">
        <f>IF(ISERROR($F27-G27),"-",CONCATENATE((FIXED($F27-G27,4)*10000)," pbs"))</f>
        <v>37 pbs</v>
      </c>
    </row>
    <row r="28" spans="2:8" ht="17.25" x14ac:dyDescent="0.3">
      <c r="B28" s="6" t="s">
        <v>115</v>
      </c>
      <c r="C28" s="6"/>
      <c r="D28" s="6"/>
      <c r="E28" s="6"/>
      <c r="F28" s="42">
        <f>+F24/F25</f>
        <v>0.15178224323694159</v>
      </c>
      <c r="G28" s="43">
        <f>+G24/G25</f>
        <v>0.1491837537598551</v>
      </c>
      <c r="H28" s="44" t="str">
        <f>IF(ISERROR($F28-G28),"-",CONCATENATE((FIXED($F28-G28,4)*10000)," pbs"))</f>
        <v>26 pbs</v>
      </c>
    </row>
    <row r="29" spans="2:8" ht="17.25" x14ac:dyDescent="0.3">
      <c r="B29" s="6" t="s">
        <v>22</v>
      </c>
      <c r="C29" s="6"/>
      <c r="D29" s="6"/>
      <c r="E29" s="6"/>
      <c r="F29" s="42">
        <f>+[1]Solvencia!$F$29</f>
        <v>8.0429995264640661E-2</v>
      </c>
      <c r="G29" s="43">
        <f>+[1]Solvencia!$G$29</f>
        <v>7.8049022653611771E-2</v>
      </c>
      <c r="H29" s="44" t="str">
        <f>IF(ISERROR($F29-G29),"-",CONCATENATE((FIXED($F29-G29,4)*10000)," pbs"))</f>
        <v>24 pbs</v>
      </c>
    </row>
    <row r="30" spans="2:8" x14ac:dyDescent="0.25">
      <c r="B30" s="50" t="s">
        <v>123</v>
      </c>
      <c r="C30" s="21"/>
      <c r="D30" s="21"/>
      <c r="E30" s="21"/>
      <c r="F30" s="51"/>
      <c r="G30" s="21"/>
      <c r="H30" s="52"/>
    </row>
    <row r="31" spans="2:8" x14ac:dyDescent="0.25">
      <c r="B31" s="53" t="s">
        <v>120</v>
      </c>
      <c r="C31" s="54"/>
      <c r="D31" s="54"/>
      <c r="E31" s="54"/>
      <c r="F31" s="55">
        <f>+[1]Solvencia!$F$31</f>
        <v>0.14824736290360591</v>
      </c>
      <c r="G31" s="56">
        <f>+[1]Solvencia!$G$31</f>
        <v>0.14169277130134303</v>
      </c>
      <c r="H31" s="57" t="str">
        <f>IF(ISERROR($F31-G31),"-",CONCATENATE((FIXED($F31-G31,4)*10000)," pbs"))</f>
        <v>66 pbs</v>
      </c>
    </row>
    <row r="32" spans="2:8" x14ac:dyDescent="0.25">
      <c r="B32" s="50" t="s">
        <v>121</v>
      </c>
      <c r="C32" s="21"/>
      <c r="D32" s="21"/>
      <c r="E32" s="21"/>
      <c r="F32" s="58">
        <f>+[1]Solvencia!$F$32</f>
        <v>0.14824736290360591</v>
      </c>
      <c r="G32" s="59">
        <f>+[1]Solvencia!$G$32</f>
        <v>0.14274706326048664</v>
      </c>
      <c r="H32" s="60" t="str">
        <f>IF(ISERROR($F32-G32),"-",CONCATENATE((FIXED($F32-G32,4)*10000)," pbs"))</f>
        <v>55 pbs</v>
      </c>
    </row>
    <row r="33" spans="2:8" x14ac:dyDescent="0.25">
      <c r="B33" s="50" t="s">
        <v>122</v>
      </c>
      <c r="C33" s="21"/>
      <c r="D33" s="21"/>
      <c r="E33" s="21"/>
      <c r="F33" s="58">
        <f>+[1]Solvencia!$F$33</f>
        <v>7.8927927272805967E-2</v>
      </c>
      <c r="G33" s="59">
        <f>+[1]Solvencia!$G$33</f>
        <v>7.5276130899928462E-2</v>
      </c>
      <c r="H33" s="60" t="str">
        <f>IF(ISERROR($F33-G33),"-",CONCATENATE((FIXED($F33-G33,4)*10000)," pbs"))</f>
        <v>37 pbs</v>
      </c>
    </row>
    <row r="34" spans="2:8" x14ac:dyDescent="0.25">
      <c r="B34" s="50"/>
      <c r="C34" s="21"/>
      <c r="D34" s="21"/>
      <c r="E34" s="21"/>
      <c r="F34" s="59"/>
      <c r="G34" s="59"/>
      <c r="H34" s="60"/>
    </row>
    <row r="35" spans="2:8" ht="17.25" x14ac:dyDescent="0.25">
      <c r="B35" s="68" t="s">
        <v>150</v>
      </c>
      <c r="C35" s="21"/>
      <c r="D35" s="21"/>
      <c r="E35" s="21"/>
      <c r="F35" s="59"/>
      <c r="G35" s="59"/>
      <c r="H35" s="60"/>
    </row>
    <row r="36" spans="2:8" x14ac:dyDescent="0.25">
      <c r="B36" s="50"/>
      <c r="C36" s="21"/>
      <c r="D36" s="21"/>
      <c r="E36" s="21"/>
      <c r="F36" s="59"/>
      <c r="G36" s="59"/>
      <c r="H36" s="60"/>
    </row>
    <row r="40" spans="2:8" ht="17.25" x14ac:dyDescent="0.3">
      <c r="B40" s="6" t="s">
        <v>11</v>
      </c>
      <c r="G40" s="4"/>
    </row>
    <row r="41" spans="2:8" x14ac:dyDescent="0.25">
      <c r="B41" s="13" t="s">
        <v>149</v>
      </c>
      <c r="G41" s="4"/>
    </row>
    <row r="42" spans="2:8" ht="17.25" x14ac:dyDescent="0.25">
      <c r="B42" s="7"/>
      <c r="C42" s="7"/>
      <c r="D42" s="7"/>
      <c r="E42" s="7"/>
      <c r="F42" s="8" t="s">
        <v>147</v>
      </c>
      <c r="G42" s="9" t="s">
        <v>151</v>
      </c>
      <c r="H42" s="9" t="s">
        <v>10</v>
      </c>
    </row>
    <row r="43" spans="2:8" x14ac:dyDescent="0.25">
      <c r="B43" s="21" t="s">
        <v>116</v>
      </c>
      <c r="C43" s="21"/>
      <c r="D43" s="21"/>
      <c r="E43" s="21"/>
      <c r="F43" s="22">
        <f t="shared" ref="F43:F57" si="1">+F15</f>
        <v>2060</v>
      </c>
      <c r="G43" s="23">
        <f>+[1]Solvencia!$G$43</f>
        <v>2060</v>
      </c>
      <c r="H43" s="41">
        <f t="shared" ref="H43:H53" si="2">IF(ISERROR($F43/G43),"-",$F43/G43-1)</f>
        <v>0</v>
      </c>
    </row>
    <row r="44" spans="2:8" x14ac:dyDescent="0.25">
      <c r="B44" s="21" t="s">
        <v>117</v>
      </c>
      <c r="C44" s="21"/>
      <c r="D44" s="21"/>
      <c r="E44" s="21"/>
      <c r="F44" s="22">
        <f t="shared" si="1"/>
        <v>2788.5459999999998</v>
      </c>
      <c r="G44" s="23">
        <f>+[1]Solvencia!$G$44</f>
        <v>2788.5459999999998</v>
      </c>
      <c r="H44" s="41">
        <f t="shared" si="2"/>
        <v>0</v>
      </c>
    </row>
    <row r="45" spans="2:8" x14ac:dyDescent="0.25">
      <c r="B45" s="21" t="s">
        <v>118</v>
      </c>
      <c r="C45" s="21"/>
      <c r="D45" s="21"/>
      <c r="E45" s="21"/>
      <c r="F45" s="22">
        <f t="shared" si="1"/>
        <v>85.097499999999997</v>
      </c>
      <c r="G45" s="23">
        <f>+[1]Solvencia!$G$45</f>
        <v>45.118000000000002</v>
      </c>
      <c r="H45" s="41">
        <f t="shared" si="2"/>
        <v>0.88610975663814862</v>
      </c>
    </row>
    <row r="46" spans="2:8" x14ac:dyDescent="0.25">
      <c r="B46" s="21" t="s">
        <v>90</v>
      </c>
      <c r="C46" s="21"/>
      <c r="D46" s="21"/>
      <c r="E46" s="21"/>
      <c r="F46" s="22">
        <f t="shared" si="1"/>
        <v>4.3555206212306494</v>
      </c>
      <c r="G46" s="23">
        <f>+[1]Solvencia!$G$46</f>
        <v>4.1577410543073317</v>
      </c>
      <c r="H46" s="41">
        <f t="shared" si="2"/>
        <v>4.7568995841725803E-2</v>
      </c>
    </row>
    <row r="47" spans="2:8" x14ac:dyDescent="0.25">
      <c r="B47" s="21" t="s">
        <v>89</v>
      </c>
      <c r="C47" s="21"/>
      <c r="D47" s="21"/>
      <c r="E47" s="21"/>
      <c r="F47" s="22">
        <f t="shared" si="1"/>
        <v>355.85900000000004</v>
      </c>
      <c r="G47" s="23">
        <f>+[1]Solvencia!$G$47</f>
        <v>342.78459999999995</v>
      </c>
      <c r="H47" s="41">
        <f t="shared" si="2"/>
        <v>3.8141736822483008E-2</v>
      </c>
    </row>
    <row r="48" spans="2:8" x14ac:dyDescent="0.25">
      <c r="B48" s="21" t="s">
        <v>75</v>
      </c>
      <c r="C48" s="21"/>
      <c r="D48" s="21"/>
      <c r="E48" s="21"/>
      <c r="F48" s="22">
        <f t="shared" si="1"/>
        <v>-334.346</v>
      </c>
      <c r="G48" s="23">
        <f>+[1]Solvencia!$G$48</f>
        <v>-329.35</v>
      </c>
      <c r="H48" s="41">
        <f t="shared" si="2"/>
        <v>1.5169272810080292E-2</v>
      </c>
    </row>
    <row r="49" spans="2:8" x14ac:dyDescent="0.25">
      <c r="B49" s="21" t="s">
        <v>119</v>
      </c>
      <c r="C49" s="21"/>
      <c r="D49" s="21"/>
      <c r="E49" s="21"/>
      <c r="F49" s="22">
        <f t="shared" si="1"/>
        <v>-293.85036186450708</v>
      </c>
      <c r="G49" s="23">
        <f>+[1]Solvencia!$G$49</f>
        <v>-298.36968139437516</v>
      </c>
      <c r="H49" s="41">
        <f t="shared" si="2"/>
        <v>-1.5146711652296196E-2</v>
      </c>
    </row>
    <row r="50" spans="2:8" x14ac:dyDescent="0.25">
      <c r="B50" s="5" t="s">
        <v>109</v>
      </c>
      <c r="C50" s="5"/>
      <c r="D50" s="5"/>
      <c r="E50" s="5"/>
      <c r="F50" s="17">
        <f t="shared" si="1"/>
        <v>4665.6616587567241</v>
      </c>
      <c r="G50" s="37">
        <f>+[1]Solvencia!$G$50</f>
        <v>4612.8866596599328</v>
      </c>
      <c r="H50" s="38">
        <f t="shared" si="2"/>
        <v>1.1440775156760896E-2</v>
      </c>
    </row>
    <row r="51" spans="2:8" x14ac:dyDescent="0.25">
      <c r="B51" s="5" t="s">
        <v>110</v>
      </c>
      <c r="C51" s="5"/>
      <c r="D51" s="5"/>
      <c r="E51" s="5"/>
      <c r="F51" s="17">
        <f t="shared" si="1"/>
        <v>4665.6616587567241</v>
      </c>
      <c r="G51" s="37">
        <f>+[1]Solvencia!$G$51</f>
        <v>4612.8866596599328</v>
      </c>
      <c r="H51" s="38">
        <f t="shared" si="2"/>
        <v>1.1440775156760896E-2</v>
      </c>
    </row>
    <row r="52" spans="2:8" x14ac:dyDescent="0.25">
      <c r="B52" s="5" t="s">
        <v>111</v>
      </c>
      <c r="C52" s="5"/>
      <c r="D52" s="5"/>
      <c r="E52" s="5"/>
      <c r="F52" s="17">
        <f t="shared" si="1"/>
        <v>4665.6616587567241</v>
      </c>
      <c r="G52" s="37">
        <f>+[1]Solvencia!$G$52</f>
        <v>4612.8866596599328</v>
      </c>
      <c r="H52" s="38">
        <f t="shared" si="2"/>
        <v>1.1440775156760896E-2</v>
      </c>
    </row>
    <row r="53" spans="2:8" x14ac:dyDescent="0.25">
      <c r="B53" s="5" t="s">
        <v>112</v>
      </c>
      <c r="C53" s="5"/>
      <c r="D53" s="5"/>
      <c r="E53" s="5"/>
      <c r="F53" s="17">
        <f t="shared" si="1"/>
        <v>30739.179756839767</v>
      </c>
      <c r="G53" s="37">
        <f>+[1]Solvencia!$G$53</f>
        <v>30309.78346213347</v>
      </c>
      <c r="H53" s="38">
        <f t="shared" si="2"/>
        <v>1.4166920566844432E-2</v>
      </c>
    </row>
    <row r="54" spans="2:8" ht="17.25" x14ac:dyDescent="0.3">
      <c r="B54" s="6" t="s">
        <v>113</v>
      </c>
      <c r="C54" s="6"/>
      <c r="D54" s="6"/>
      <c r="E54" s="6"/>
      <c r="F54" s="42">
        <f t="shared" si="1"/>
        <v>0.15178224323694159</v>
      </c>
      <c r="G54" s="43">
        <f>+G50/G53</f>
        <v>0.15219134328105283</v>
      </c>
      <c r="H54" s="44" t="str">
        <f>IF(ISERROR($F54-G54),"-",CONCATENATE((FIXED($F54-G54,4)*10000)," pbs"))</f>
        <v>-4 pbs</v>
      </c>
    </row>
    <row r="55" spans="2:8" ht="17.25" x14ac:dyDescent="0.3">
      <c r="B55" s="6" t="s">
        <v>114</v>
      </c>
      <c r="C55" s="6"/>
      <c r="D55" s="6"/>
      <c r="E55" s="6"/>
      <c r="F55" s="42">
        <f t="shared" si="1"/>
        <v>0.15178224323694159</v>
      </c>
      <c r="G55" s="43">
        <f>+G51/G53</f>
        <v>0.15219134328105283</v>
      </c>
      <c r="H55" s="44" t="str">
        <f>IF(ISERROR($F55-G55),"-",CONCATENATE((FIXED($F55-G55,4)*10000)," pbs"))</f>
        <v>-4 pbs</v>
      </c>
    </row>
    <row r="56" spans="2:8" ht="17.25" x14ac:dyDescent="0.3">
      <c r="B56" s="6" t="s">
        <v>115</v>
      </c>
      <c r="C56" s="6"/>
      <c r="D56" s="6"/>
      <c r="E56" s="6"/>
      <c r="F56" s="42">
        <f t="shared" si="1"/>
        <v>0.15178224323694159</v>
      </c>
      <c r="G56" s="43">
        <f>+G52/G53</f>
        <v>0.15219134328105283</v>
      </c>
      <c r="H56" s="44" t="str">
        <f>IF(ISERROR($F56-G56),"-",CONCATENATE((FIXED($F56-G56,4)*10000)," pbs"))</f>
        <v>-4 pbs</v>
      </c>
    </row>
    <row r="57" spans="2:8" ht="17.25" x14ac:dyDescent="0.3">
      <c r="B57" s="6" t="s">
        <v>22</v>
      </c>
      <c r="C57" s="6"/>
      <c r="D57" s="6"/>
      <c r="E57" s="6"/>
      <c r="F57" s="42">
        <f t="shared" si="1"/>
        <v>8.0429995264640661E-2</v>
      </c>
      <c r="G57" s="43">
        <f>+[1]Solvencia!$G$57</f>
        <v>7.9572787269512862E-2</v>
      </c>
      <c r="H57" s="44" t="str">
        <f>IF(ISERROR($F57-G57),"-",CONCATENATE((FIXED($F57-G57,4)*10000)," pbs"))</f>
        <v>9 pbs</v>
      </c>
    </row>
    <row r="58" spans="2:8" x14ac:dyDescent="0.25">
      <c r="B58" s="50" t="s">
        <v>123</v>
      </c>
      <c r="C58" s="21"/>
      <c r="D58" s="21"/>
      <c r="E58" s="21"/>
      <c r="F58" s="51"/>
      <c r="G58" s="21"/>
      <c r="H58" s="52"/>
    </row>
    <row r="59" spans="2:8" x14ac:dyDescent="0.25">
      <c r="B59" s="53" t="s">
        <v>120</v>
      </c>
      <c r="C59" s="54"/>
      <c r="D59" s="54"/>
      <c r="E59" s="54"/>
      <c r="F59" s="55">
        <f t="shared" ref="F59:F61" si="3">+F31</f>
        <v>0.14824736290360591</v>
      </c>
      <c r="G59" s="56">
        <f>+[1]Solvencia!$G$59</f>
        <v>0.14846394676583535</v>
      </c>
      <c r="H59" s="57" t="str">
        <f>IF(ISERROR($F59-G59),"-",CONCATENATE((FIXED($F59-G59,4)*10000)," pbs"))</f>
        <v>-2 pbs</v>
      </c>
    </row>
    <row r="60" spans="2:8" x14ac:dyDescent="0.25">
      <c r="B60" s="50" t="s">
        <v>121</v>
      </c>
      <c r="C60" s="21"/>
      <c r="D60" s="21"/>
      <c r="E60" s="21"/>
      <c r="F60" s="58">
        <f t="shared" si="3"/>
        <v>0.14824736290360591</v>
      </c>
      <c r="G60" s="59">
        <f>+[1]Solvencia!$G$60</f>
        <v>0.14846394676583535</v>
      </c>
      <c r="H60" s="60" t="str">
        <f>IF(ISERROR($F60-G60),"-",CONCATENATE((FIXED($F60-G60,4)*10000)," pbs"))</f>
        <v>-2 pbs</v>
      </c>
    </row>
    <row r="61" spans="2:8" x14ac:dyDescent="0.25">
      <c r="B61" s="50" t="s">
        <v>122</v>
      </c>
      <c r="C61" s="21"/>
      <c r="D61" s="21"/>
      <c r="E61" s="21"/>
      <c r="F61" s="58">
        <f t="shared" si="3"/>
        <v>7.8927927272805967E-2</v>
      </c>
      <c r="G61" s="59">
        <f>+[1]Solvencia!$G$61</f>
        <v>7.8003932915517687E-2</v>
      </c>
      <c r="H61" s="60" t="str">
        <f>IF(ISERROR($F61-G61),"-",CONCATENATE((FIXED($F61-G61,4)*10000)," pbs"))</f>
        <v>9 pbs</v>
      </c>
    </row>
    <row r="62" spans="2:8" x14ac:dyDescent="0.25">
      <c r="B62" s="50"/>
      <c r="C62" s="21"/>
      <c r="D62" s="21"/>
      <c r="E62" s="21"/>
      <c r="F62" s="59"/>
      <c r="G62" s="59"/>
      <c r="H62" s="60"/>
    </row>
    <row r="63" spans="2:8" ht="17.25" x14ac:dyDescent="0.25">
      <c r="B63" s="68" t="s">
        <v>150</v>
      </c>
      <c r="C63" s="21"/>
      <c r="D63" s="21"/>
      <c r="E63" s="21"/>
      <c r="F63" s="59"/>
      <c r="G63" s="59"/>
      <c r="H63" s="60"/>
    </row>
    <row r="64" spans="2:8" x14ac:dyDescent="0.25">
      <c r="B64" s="50"/>
      <c r="C64" s="21"/>
      <c r="D64" s="21"/>
      <c r="E64" s="21"/>
      <c r="F64" s="59"/>
      <c r="G64" s="59"/>
      <c r="H64" s="60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0</v>
      </c>
    </row>
    <row r="12" spans="2:7" ht="17.25" x14ac:dyDescent="0.3">
      <c r="B12" s="6" t="s">
        <v>9</v>
      </c>
      <c r="F12" s="4"/>
    </row>
    <row r="13" spans="2:7" x14ac:dyDescent="0.25">
      <c r="B13" s="13" t="s">
        <v>149</v>
      </c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10</v>
      </c>
    </row>
    <row r="15" spans="2:7" s="5" customFormat="1" x14ac:dyDescent="0.25">
      <c r="B15" s="61" t="s">
        <v>1</v>
      </c>
      <c r="C15" s="61"/>
      <c r="D15" s="61"/>
      <c r="E15" s="47">
        <f>+'[1]KF-B'!$E$15</f>
        <v>57270.014999999999</v>
      </c>
      <c r="F15" s="45">
        <f>+'[1]KF-B'!$F$15</f>
        <v>58098.938999999998</v>
      </c>
      <c r="G15" s="38">
        <f t="shared" ref="G15:G28" si="0">IF(ISERROR($E15/F15),"-",$E15/F15-1)</f>
        <v>-1.4267455039067012E-2</v>
      </c>
    </row>
    <row r="16" spans="2:7" x14ac:dyDescent="0.25">
      <c r="B16" s="1" t="s">
        <v>126</v>
      </c>
      <c r="C16" s="19"/>
      <c r="D16" s="19"/>
      <c r="E16" s="48">
        <f>+'[1]KF-B'!$E$16</f>
        <v>2712.375</v>
      </c>
      <c r="F16" s="28">
        <f>+'[1]KF-B'!$F$16</f>
        <v>3404.261</v>
      </c>
      <c r="G16" s="29">
        <f t="shared" si="0"/>
        <v>-0.20324117334129199</v>
      </c>
    </row>
    <row r="17" spans="2:7" x14ac:dyDescent="0.25">
      <c r="B17" s="1" t="s">
        <v>127</v>
      </c>
      <c r="E17" s="48">
        <f>+'[1]KF-B'!$E$17</f>
        <v>1502.7090000000001</v>
      </c>
      <c r="F17" s="28">
        <f>+'[1]KF-B'!$F$17</f>
        <v>2298.817</v>
      </c>
      <c r="G17" s="29">
        <f t="shared" si="0"/>
        <v>-0.34631203788731335</v>
      </c>
    </row>
    <row r="18" spans="2:7" x14ac:dyDescent="0.25">
      <c r="B18" s="1" t="s">
        <v>73</v>
      </c>
      <c r="E18" s="48">
        <f>+'[1]KF-B'!$E$18</f>
        <v>501.53300000000002</v>
      </c>
      <c r="F18" s="28">
        <f>+'[1]KF-B'!$F$18</f>
        <v>531.577</v>
      </c>
      <c r="G18" s="29">
        <f t="shared" si="0"/>
        <v>-5.6518622890004644E-2</v>
      </c>
    </row>
    <row r="19" spans="2:7" s="5" customFormat="1" x14ac:dyDescent="0.25">
      <c r="B19" s="5" t="s">
        <v>2</v>
      </c>
      <c r="E19" s="47">
        <f>+'[1]KF-B'!$E$19</f>
        <v>44039.108999999997</v>
      </c>
      <c r="F19" s="45">
        <f>+'[1]KF-B'!$F$19</f>
        <v>43661.41</v>
      </c>
      <c r="G19" s="38">
        <f t="shared" si="0"/>
        <v>8.6506367980327958E-3</v>
      </c>
    </row>
    <row r="20" spans="2:7" x14ac:dyDescent="0.25">
      <c r="B20" s="1" t="s">
        <v>5</v>
      </c>
      <c r="E20" s="48">
        <f>+'[1]KF-B'!$E$42</f>
        <v>3150.2289999999998</v>
      </c>
      <c r="F20" s="28">
        <f>+'[1]KF-B'!$F$20</f>
        <v>4265.5259999999998</v>
      </c>
      <c r="G20" s="29">
        <f t="shared" si="0"/>
        <v>-0.26146763611334223</v>
      </c>
    </row>
    <row r="21" spans="2:7" s="21" customFormat="1" x14ac:dyDescent="0.25">
      <c r="B21" s="21" t="s">
        <v>130</v>
      </c>
      <c r="E21" s="22">
        <f>+'[1]KF-B'!$E$21</f>
        <v>0</v>
      </c>
      <c r="F21" s="74">
        <f>+'[1]KF-B'!$F$21</f>
        <v>40.021999999999998</v>
      </c>
      <c r="G21" s="66">
        <f t="shared" si="0"/>
        <v>-1</v>
      </c>
    </row>
    <row r="22" spans="2:7" x14ac:dyDescent="0.25">
      <c r="B22" s="5" t="s">
        <v>3</v>
      </c>
      <c r="C22" s="5"/>
      <c r="D22" s="5"/>
      <c r="E22" s="47">
        <f>+'[1]KF-B'!$E$22</f>
        <v>41362.440999999999</v>
      </c>
      <c r="F22" s="45">
        <f>+'[1]KF-B'!$F$22</f>
        <v>41540.951000000001</v>
      </c>
      <c r="G22" s="38">
        <f t="shared" si="0"/>
        <v>-4.297205425075612E-3</v>
      </c>
    </row>
    <row r="23" spans="2:7" s="5" customFormat="1" x14ac:dyDescent="0.25">
      <c r="B23" s="21" t="s">
        <v>4</v>
      </c>
      <c r="C23" s="21"/>
      <c r="D23" s="21"/>
      <c r="E23" s="49">
        <f>+'[1]KF-B'!$E$23</f>
        <v>1720.24100937</v>
      </c>
      <c r="F23" s="46">
        <f>+'[1]KF-B'!$F$23</f>
        <v>3329.9266388400001</v>
      </c>
      <c r="G23" s="41">
        <f t="shared" si="0"/>
        <v>-0.48339972739782155</v>
      </c>
    </row>
    <row r="24" spans="2:7" x14ac:dyDescent="0.25">
      <c r="B24" s="54" t="s">
        <v>124</v>
      </c>
      <c r="C24" s="54"/>
      <c r="D24" s="54"/>
      <c r="E24" s="62">
        <f>+E22-E23</f>
        <v>39642.199990629997</v>
      </c>
      <c r="F24" s="63">
        <f>+'[1]KF-B'!$F$24</f>
        <v>38211.024361160002</v>
      </c>
      <c r="G24" s="64">
        <f t="shared" si="0"/>
        <v>3.7454521395263285E-2</v>
      </c>
    </row>
    <row r="25" spans="2:7" s="19" customFormat="1" x14ac:dyDescent="0.25">
      <c r="B25" s="1" t="s">
        <v>6</v>
      </c>
      <c r="C25" s="1"/>
      <c r="D25" s="1"/>
      <c r="E25" s="48">
        <f>+'[1]KF-B'!$E$25</f>
        <v>18917.485908609993</v>
      </c>
      <c r="F25" s="28">
        <f>+'[1]KF-B'!$F$25</f>
        <v>17377.838631899991</v>
      </c>
      <c r="G25" s="29">
        <f t="shared" si="0"/>
        <v>8.8598318198427561E-2</v>
      </c>
    </row>
    <row r="26" spans="2:7" x14ac:dyDescent="0.25">
      <c r="B26" s="5" t="s">
        <v>125</v>
      </c>
      <c r="C26" s="5"/>
      <c r="D26" s="5"/>
      <c r="E26" s="47">
        <f>+E24+E25</f>
        <v>58559.685899239994</v>
      </c>
      <c r="F26" s="45">
        <f>+'[1]KF-B'!$F$26</f>
        <v>55588.862993059993</v>
      </c>
      <c r="G26" s="38">
        <f t="shared" si="0"/>
        <v>5.3442771559311986E-2</v>
      </c>
    </row>
    <row r="27" spans="2:7" s="5" customFormat="1" x14ac:dyDescent="0.25">
      <c r="B27" s="1" t="s">
        <v>7</v>
      </c>
      <c r="C27" s="1"/>
      <c r="D27" s="1"/>
      <c r="E27" s="48">
        <f>+'[1]KF-B'!$E$27</f>
        <v>103696.29289924</v>
      </c>
      <c r="F27" s="28">
        <f>+'[1]KF-B'!$F$27</f>
        <v>100718.03399306</v>
      </c>
      <c r="G27" s="29">
        <f t="shared" si="0"/>
        <v>2.9570264510774935E-2</v>
      </c>
    </row>
    <row r="28" spans="2:7" x14ac:dyDescent="0.25">
      <c r="B28" s="5" t="s">
        <v>8</v>
      </c>
      <c r="C28" s="5"/>
      <c r="D28" s="5"/>
      <c r="E28" s="47">
        <f>+'[1]KF-B'!$E$28</f>
        <v>5018.741</v>
      </c>
      <c r="F28" s="45">
        <f>+'[1]KF-B'!$F$28</f>
        <v>4870.5789999999997</v>
      </c>
      <c r="G28" s="38">
        <f t="shared" si="0"/>
        <v>3.0419791979557242E-2</v>
      </c>
    </row>
    <row r="34" spans="2:7" ht="17.25" x14ac:dyDescent="0.3">
      <c r="B34" s="6" t="s">
        <v>11</v>
      </c>
      <c r="F34" s="4"/>
    </row>
    <row r="35" spans="2:7" x14ac:dyDescent="0.25">
      <c r="B35" s="13" t="s">
        <v>149</v>
      </c>
      <c r="F35" s="4"/>
    </row>
    <row r="36" spans="2:7" x14ac:dyDescent="0.25">
      <c r="B36" s="7"/>
      <c r="C36" s="7"/>
      <c r="D36" s="7"/>
      <c r="E36" s="8" t="s">
        <v>145</v>
      </c>
      <c r="F36" s="9" t="s">
        <v>140</v>
      </c>
      <c r="G36" s="9" t="s">
        <v>10</v>
      </c>
    </row>
    <row r="37" spans="2:7" x14ac:dyDescent="0.25">
      <c r="B37" s="61" t="s">
        <v>1</v>
      </c>
      <c r="C37" s="61"/>
      <c r="D37" s="61"/>
      <c r="E37" s="47">
        <f t="shared" ref="E37:E50" si="1">+E15</f>
        <v>57270.014999999999</v>
      </c>
      <c r="F37" s="45">
        <f>+'[1]KF-B'!$F$37</f>
        <v>57117.916000000005</v>
      </c>
      <c r="G37" s="38">
        <f t="shared" ref="G37:G50" si="2">IF(ISERROR($E37/F37),"-",$E37/F37-1)</f>
        <v>2.6628947736817565E-3</v>
      </c>
    </row>
    <row r="38" spans="2:7" x14ac:dyDescent="0.25">
      <c r="B38" s="1" t="s">
        <v>126</v>
      </c>
      <c r="C38" s="19"/>
      <c r="D38" s="19"/>
      <c r="E38" s="48">
        <f t="shared" si="1"/>
        <v>2712.375</v>
      </c>
      <c r="F38" s="28">
        <f>+'[1]KF-B'!$F$38</f>
        <v>2461.2559999999999</v>
      </c>
      <c r="G38" s="29">
        <f t="shared" si="2"/>
        <v>0.1020288015549784</v>
      </c>
    </row>
    <row r="39" spans="2:7" x14ac:dyDescent="0.25">
      <c r="B39" s="1" t="s">
        <v>127</v>
      </c>
      <c r="E39" s="48">
        <f t="shared" si="1"/>
        <v>1502.7090000000001</v>
      </c>
      <c r="F39" s="28">
        <f>+'[1]KF-B'!$F$39</f>
        <v>1678.442</v>
      </c>
      <c r="G39" s="29">
        <f t="shared" si="2"/>
        <v>-0.10470007304393003</v>
      </c>
    </row>
    <row r="40" spans="2:7" x14ac:dyDescent="0.25">
      <c r="B40" s="1" t="s">
        <v>73</v>
      </c>
      <c r="E40" s="48">
        <f t="shared" si="1"/>
        <v>501.53300000000002</v>
      </c>
      <c r="F40" s="28">
        <f>+'[1]KF-B'!$F$40</f>
        <v>499.01</v>
      </c>
      <c r="G40" s="29">
        <f t="shared" si="2"/>
        <v>5.0560109015851395E-3</v>
      </c>
    </row>
    <row r="41" spans="2:7" x14ac:dyDescent="0.25">
      <c r="B41" s="5" t="s">
        <v>2</v>
      </c>
      <c r="C41" s="5"/>
      <c r="D41" s="5"/>
      <c r="E41" s="47">
        <f t="shared" si="1"/>
        <v>44039.108999999997</v>
      </c>
      <c r="F41" s="45">
        <f>+'[1]KF-B'!$F$41</f>
        <v>42169.372000000003</v>
      </c>
      <c r="G41" s="38">
        <f t="shared" si="2"/>
        <v>4.4338744243096473E-2</v>
      </c>
    </row>
    <row r="42" spans="2:7" x14ac:dyDescent="0.25">
      <c r="B42" s="1" t="s">
        <v>5</v>
      </c>
      <c r="E42" s="48">
        <f t="shared" si="1"/>
        <v>3150.2289999999998</v>
      </c>
      <c r="F42" s="28">
        <f>+'[1]KF-B'!$F$42</f>
        <v>3267.8589999999999</v>
      </c>
      <c r="G42" s="29">
        <f t="shared" si="2"/>
        <v>-3.5996045117001718E-2</v>
      </c>
    </row>
    <row r="43" spans="2:7" s="21" customFormat="1" x14ac:dyDescent="0.25">
      <c r="B43" s="21" t="s">
        <v>130</v>
      </c>
      <c r="E43" s="22">
        <f t="shared" si="1"/>
        <v>0</v>
      </c>
      <c r="F43" s="23">
        <f>+'[1]KF-B'!$F$43</f>
        <v>0</v>
      </c>
      <c r="G43" s="66" t="str">
        <f t="shared" si="2"/>
        <v>-</v>
      </c>
    </row>
    <row r="44" spans="2:7" x14ac:dyDescent="0.25">
      <c r="B44" s="5" t="s">
        <v>3</v>
      </c>
      <c r="C44" s="5"/>
      <c r="D44" s="5"/>
      <c r="E44" s="47">
        <f t="shared" si="1"/>
        <v>41362.440999999999</v>
      </c>
      <c r="F44" s="45">
        <f>+'[1]KF-B'!$F$44</f>
        <v>40880.476000000002</v>
      </c>
      <c r="G44" s="38">
        <f t="shared" si="2"/>
        <v>1.1789613212918493E-2</v>
      </c>
    </row>
    <row r="45" spans="2:7" x14ac:dyDescent="0.25">
      <c r="B45" s="21" t="s">
        <v>4</v>
      </c>
      <c r="C45" s="21"/>
      <c r="D45" s="21"/>
      <c r="E45" s="49">
        <f t="shared" si="1"/>
        <v>1720.24100937</v>
      </c>
      <c r="F45" s="46">
        <f>+'[1]KF-B'!$F$45</f>
        <v>1881.04996594</v>
      </c>
      <c r="G45" s="41">
        <f t="shared" si="2"/>
        <v>-8.5488934096251024E-2</v>
      </c>
    </row>
    <row r="46" spans="2:7" x14ac:dyDescent="0.25">
      <c r="B46" s="54" t="s">
        <v>124</v>
      </c>
      <c r="C46" s="54"/>
      <c r="D46" s="54"/>
      <c r="E46" s="62">
        <f t="shared" si="1"/>
        <v>39642.199990629997</v>
      </c>
      <c r="F46" s="63">
        <f>+'[1]KF-B'!$F$46</f>
        <v>38999.426034060001</v>
      </c>
      <c r="G46" s="64">
        <f t="shared" si="2"/>
        <v>1.6481626063127974E-2</v>
      </c>
    </row>
    <row r="47" spans="2:7" x14ac:dyDescent="0.25">
      <c r="B47" s="1" t="s">
        <v>6</v>
      </c>
      <c r="E47" s="48">
        <f t="shared" si="1"/>
        <v>18917.485908609993</v>
      </c>
      <c r="F47" s="28">
        <f>+'[1]KF-B'!$F$47</f>
        <v>17869.002059859999</v>
      </c>
      <c r="G47" s="29">
        <f t="shared" si="2"/>
        <v>5.8676127812713919E-2</v>
      </c>
    </row>
    <row r="48" spans="2:7" x14ac:dyDescent="0.25">
      <c r="B48" s="5" t="s">
        <v>125</v>
      </c>
      <c r="C48" s="5"/>
      <c r="D48" s="5"/>
      <c r="E48" s="47">
        <f t="shared" si="1"/>
        <v>58559.685899239994</v>
      </c>
      <c r="F48" s="45">
        <f>+'[1]KF-B'!$F$48</f>
        <v>56868.428093919996</v>
      </c>
      <c r="G48" s="38">
        <f t="shared" si="2"/>
        <v>2.9739837410783121E-2</v>
      </c>
    </row>
    <row r="49" spans="2:7" x14ac:dyDescent="0.25">
      <c r="B49" s="1" t="s">
        <v>7</v>
      </c>
      <c r="E49" s="48">
        <f t="shared" si="1"/>
        <v>103696.29289924</v>
      </c>
      <c r="F49" s="28">
        <f>+'[1]KF-B'!$F$49</f>
        <v>100237.90309392</v>
      </c>
      <c r="G49" s="29">
        <f t="shared" si="2"/>
        <v>3.4501817162711168E-2</v>
      </c>
    </row>
    <row r="50" spans="2:7" x14ac:dyDescent="0.25">
      <c r="B50" s="5" t="s">
        <v>8</v>
      </c>
      <c r="C50" s="5"/>
      <c r="D50" s="5"/>
      <c r="E50" s="47">
        <f t="shared" si="1"/>
        <v>5018.741</v>
      </c>
      <c r="F50" s="45">
        <f>+'[1]KF-B'!$F$50</f>
        <v>4965.7520000000004</v>
      </c>
      <c r="G50" s="38">
        <f t="shared" si="2"/>
        <v>1.0670891337303923E-2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12</v>
      </c>
    </row>
    <row r="12" spans="2:7" ht="17.25" x14ac:dyDescent="0.3">
      <c r="B12" s="6" t="s">
        <v>9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10</v>
      </c>
    </row>
    <row r="15" spans="2:7" x14ac:dyDescent="0.25">
      <c r="B15" s="1" t="s">
        <v>13</v>
      </c>
      <c r="E15" s="30">
        <f>+'[1]KF-R'!$E$15</f>
        <v>5.5208190286580243E-2</v>
      </c>
      <c r="F15" s="31">
        <f>+'[1]KF-R'!$F$15</f>
        <v>5.0444228588862279E-2</v>
      </c>
      <c r="G15" s="32" t="str">
        <f>IF(ISERROR($E15-F15),"-",CONCATENATE((FIXED($E15-F15,4)*10000)," bp"))</f>
        <v>48 bp</v>
      </c>
    </row>
    <row r="16" spans="2:7" x14ac:dyDescent="0.25">
      <c r="B16" s="1" t="s">
        <v>16</v>
      </c>
      <c r="E16" s="30">
        <f>+'[1]KF-R'!$E$16</f>
        <v>5.9407979585016285E-2</v>
      </c>
      <c r="F16" s="31">
        <f>+'[1]KF-R'!$F$16</f>
        <v>5.4268170728500063E-2</v>
      </c>
      <c r="G16" s="32" t="str">
        <f>IF(ISERROR($E16-F16),"-",CONCATENATE((FIXED($E16-F16,4)*10000)," bp"))</f>
        <v>51 bp</v>
      </c>
    </row>
    <row r="17" spans="2:7" x14ac:dyDescent="0.25">
      <c r="B17" s="1" t="s">
        <v>14</v>
      </c>
      <c r="E17" s="30">
        <f>+'[1]KF-R'!$E$17</f>
        <v>4.7220544961743428E-3</v>
      </c>
      <c r="F17" s="31">
        <f>+'[1]KF-R'!$F$17</f>
        <v>4.1207406958604798E-3</v>
      </c>
      <c r="G17" s="32" t="str">
        <f>IF(ISERROR($E17-F17),"-",CONCATENATE((FIXED($E17-F17,4)*10000)," bp"))</f>
        <v>6 bp</v>
      </c>
    </row>
    <row r="18" spans="2:7" x14ac:dyDescent="0.25">
      <c r="B18" s="1" t="s">
        <v>15</v>
      </c>
      <c r="E18" s="30">
        <f>+'[1]KF-R'!$E$18</f>
        <v>9.4256678424157712E-3</v>
      </c>
      <c r="F18" s="31">
        <f>+'[1]KF-R'!$F$18</f>
        <v>7.585535622357426E-3</v>
      </c>
      <c r="G18" s="32" t="str">
        <f>IF(ISERROR($E18-F18),"-",CONCATENATE((FIXED($E18-F18,4)*10000)," bp"))</f>
        <v>18 bp</v>
      </c>
    </row>
    <row r="19" spans="2:7" x14ac:dyDescent="0.25">
      <c r="B19" s="1" t="s">
        <v>17</v>
      </c>
      <c r="E19" s="30">
        <f>+'[1]KF-R'!$E$19</f>
        <v>0.48509245283547248</v>
      </c>
      <c r="F19" s="31">
        <f>+'[1]KF-R'!$F$19</f>
        <v>0.61259012779883837</v>
      </c>
      <c r="G19" s="32" t="str">
        <f>IF(ISERROR($E19-F19),"-",CONCATENATE((FIXED($E19-F19,4)*10000)," bp"))</f>
        <v>-1275 bp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11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145</v>
      </c>
      <c r="F30" s="9" t="s">
        <v>140</v>
      </c>
      <c r="G30" s="9" t="s">
        <v>10</v>
      </c>
    </row>
    <row r="31" spans="2:7" x14ac:dyDescent="0.25">
      <c r="B31" s="1" t="s">
        <v>13</v>
      </c>
      <c r="E31" s="30">
        <f>+E15</f>
        <v>5.5208190286580243E-2</v>
      </c>
      <c r="F31" s="31">
        <f>+'[1]KF-R'!$F$31</f>
        <v>5.3332512636619603E-2</v>
      </c>
      <c r="G31" s="32" t="str">
        <f>IF(ISERROR($E31-F31),"-",CONCATENATE((FIXED($E31-F31,4)*10000)," bp"))</f>
        <v>19 bp</v>
      </c>
    </row>
    <row r="32" spans="2:7" x14ac:dyDescent="0.25">
      <c r="B32" s="1" t="s">
        <v>16</v>
      </c>
      <c r="E32" s="30">
        <f t="shared" ref="E32:E35" si="0">+E16</f>
        <v>5.9407979585016285E-2</v>
      </c>
      <c r="F32" s="31">
        <f>+'[1]KF-R'!$F$32</f>
        <v>5.7383402858085367E-2</v>
      </c>
      <c r="G32" s="32" t="str">
        <f>IF(ISERROR($E32-F32),"-",CONCATENATE((FIXED($E32-F32,4)*10000)," bp"))</f>
        <v>20 bp</v>
      </c>
    </row>
    <row r="33" spans="2:7" x14ac:dyDescent="0.25">
      <c r="B33" s="1" t="s">
        <v>14</v>
      </c>
      <c r="E33" s="30">
        <f t="shared" si="0"/>
        <v>4.7220544961743428E-3</v>
      </c>
      <c r="F33" s="31">
        <f>+'[1]KF-R'!$F$33</f>
        <v>4.5131774166749204E-3</v>
      </c>
      <c r="G33" s="32" t="str">
        <f>IF(ISERROR($E33-F33),"-",CONCATENATE((FIXED($E33-F33,4)*10000)," bp"))</f>
        <v>2 bp</v>
      </c>
    </row>
    <row r="34" spans="2:7" x14ac:dyDescent="0.25">
      <c r="B34" s="1" t="s">
        <v>15</v>
      </c>
      <c r="E34" s="30">
        <f t="shared" si="0"/>
        <v>9.4256678424157712E-3</v>
      </c>
      <c r="F34" s="31">
        <f>+'[1]KF-R'!$F$34</f>
        <v>8.4419240985074331E-3</v>
      </c>
      <c r="G34" s="32" t="str">
        <f>IF(ISERROR($E34-F34),"-",CONCATENATE((FIXED($E34-F34,4)*10000)," bp"))</f>
        <v>10 bp</v>
      </c>
    </row>
    <row r="35" spans="2:7" x14ac:dyDescent="0.25">
      <c r="B35" s="1" t="s">
        <v>17</v>
      </c>
      <c r="E35" s="30">
        <f t="shared" si="0"/>
        <v>0.48509245283547248</v>
      </c>
      <c r="F35" s="31">
        <f>+'[1]KF-R'!$F$35</f>
        <v>0.50887837433428551</v>
      </c>
      <c r="G35" s="32" t="str">
        <f>IF(ISERROR($E35-F35),"-",CONCATENATE((FIXED($E35-F35,4)*10000)," bp"))</f>
        <v>-238 bp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2" t="s">
        <v>18</v>
      </c>
    </row>
    <row r="12" spans="2:7" ht="17.25" x14ac:dyDescent="0.3">
      <c r="B12" s="6" t="s">
        <v>9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145</v>
      </c>
      <c r="F14" s="9" t="s">
        <v>146</v>
      </c>
      <c r="G14" s="9" t="s">
        <v>10</v>
      </c>
    </row>
    <row r="15" spans="2:7" x14ac:dyDescent="0.25">
      <c r="B15" s="1" t="s">
        <v>19</v>
      </c>
      <c r="E15" s="30">
        <f>+'[1]KF-C&amp;L'!$E$15</f>
        <v>0.15178224323694159</v>
      </c>
      <c r="F15" s="31">
        <f>+'[1]KF-C&amp;L'!$F$15</f>
        <v>0.14812388236203469</v>
      </c>
      <c r="G15" s="32" t="str">
        <f t="shared" ref="G15:G23" si="0">IF(ISERROR($E15-F15),"-",CONCATENATE((FIXED($E15-F15,4)*10000)," bp"))</f>
        <v>37 bp</v>
      </c>
    </row>
    <row r="16" spans="2:7" x14ac:dyDescent="0.25">
      <c r="B16" s="1" t="s">
        <v>20</v>
      </c>
      <c r="E16" s="30">
        <f>+'[1]KF-C&amp;L'!$E$16</f>
        <v>0.15178224323694159</v>
      </c>
      <c r="F16" s="31">
        <f>+'[1]KF-C&amp;L'!$F$16</f>
        <v>0.14812388236203469</v>
      </c>
      <c r="G16" s="32" t="str">
        <f t="shared" si="0"/>
        <v>37 bp</v>
      </c>
    </row>
    <row r="17" spans="2:7" x14ac:dyDescent="0.25">
      <c r="B17" s="1" t="s">
        <v>21</v>
      </c>
      <c r="E17" s="30">
        <f>+'[1]KF-C&amp;L'!$E$17</f>
        <v>0.15178224323694159</v>
      </c>
      <c r="F17" s="31">
        <f>+'[1]KF-C&amp;L'!$F$17</f>
        <v>0.1491837537598551</v>
      </c>
      <c r="G17" s="32" t="str">
        <f t="shared" si="0"/>
        <v>26 bp</v>
      </c>
    </row>
    <row r="18" spans="2:7" x14ac:dyDescent="0.25">
      <c r="B18" s="1" t="s">
        <v>22</v>
      </c>
      <c r="E18" s="30">
        <f>+'[1]KF-C&amp;L'!$E$18</f>
        <v>8.0429995264640661E-2</v>
      </c>
      <c r="F18" s="31">
        <f>+'[1]KF-C&amp;L'!$F$18</f>
        <v>7.8049022653611771E-2</v>
      </c>
      <c r="G18" s="32" t="str">
        <f t="shared" si="0"/>
        <v>24 bp</v>
      </c>
    </row>
    <row r="19" spans="2:7" s="21" customFormat="1" x14ac:dyDescent="0.25">
      <c r="B19" s="21" t="s">
        <v>132</v>
      </c>
      <c r="E19" s="58">
        <f>+'[1]KF-C&amp;L'!$E$19</f>
        <v>0.14824736290360591</v>
      </c>
      <c r="F19" s="59">
        <f>+'[1]KF-C&amp;L'!$F$19</f>
        <v>0.14169277130134303</v>
      </c>
      <c r="G19" s="60" t="str">
        <f t="shared" si="0"/>
        <v>66 bp</v>
      </c>
    </row>
    <row r="20" spans="2:7" s="21" customFormat="1" x14ac:dyDescent="0.25">
      <c r="B20" s="21" t="s">
        <v>133</v>
      </c>
      <c r="E20" s="58">
        <f>+'[1]KF-C&amp;L'!$E$20</f>
        <v>7.8927927272805967E-2</v>
      </c>
      <c r="F20" s="59">
        <f>+'[1]KF-C&amp;L'!$F$20</f>
        <v>7.5276130899928462E-2</v>
      </c>
      <c r="G20" s="60" t="str">
        <f t="shared" si="0"/>
        <v>37 bp</v>
      </c>
    </row>
    <row r="21" spans="2:7" x14ac:dyDescent="0.25">
      <c r="B21" s="1" t="s">
        <v>23</v>
      </c>
      <c r="E21" s="30">
        <f>+'[1]KF-C&amp;L'!$E$21</f>
        <v>1.62903112084373</v>
      </c>
      <c r="F21" s="31">
        <f>+'[1]KF-C&amp;L'!$F$21</f>
        <v>1.6871256913233783</v>
      </c>
      <c r="G21" s="32" t="str">
        <f t="shared" si="0"/>
        <v>-581 bp</v>
      </c>
    </row>
    <row r="22" spans="2:7" x14ac:dyDescent="0.25">
      <c r="B22" s="1" t="s">
        <v>24</v>
      </c>
      <c r="E22" s="30">
        <f>+'[1]KF-C&amp;L'!$E$22</f>
        <v>1.1738449428726645</v>
      </c>
      <c r="F22" s="31">
        <f>+'[1]KF-C&amp;L'!$F$22</f>
        <v>1.1336775833166137</v>
      </c>
      <c r="G22" s="32" t="str">
        <f t="shared" si="0"/>
        <v>402 bp</v>
      </c>
    </row>
    <row r="23" spans="2:7" x14ac:dyDescent="0.25">
      <c r="B23" s="1" t="s">
        <v>134</v>
      </c>
      <c r="E23" s="30">
        <f>+'[1]KF-C&amp;L'!$E$23</f>
        <v>1.1041662916169794</v>
      </c>
      <c r="F23" s="31">
        <f>+'[1]KF-C&amp;L'!$F$23</f>
        <v>1.13334923371105</v>
      </c>
      <c r="G23" s="32" t="str">
        <f t="shared" si="0"/>
        <v>-292 bp</v>
      </c>
    </row>
    <row r="29" spans="2:7" ht="17.25" x14ac:dyDescent="0.3">
      <c r="B29" s="6" t="s">
        <v>11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145</v>
      </c>
      <c r="F31" s="9" t="s">
        <v>140</v>
      </c>
      <c r="G31" s="9" t="s">
        <v>10</v>
      </c>
    </row>
    <row r="32" spans="2:7" x14ac:dyDescent="0.25">
      <c r="B32" s="1" t="s">
        <v>19</v>
      </c>
      <c r="E32" s="30">
        <f t="shared" ref="E32:E40" si="1">+E15</f>
        <v>0.15178224323694159</v>
      </c>
      <c r="F32" s="31">
        <f>+'[1]KF-C&amp;L'!$F$32</f>
        <v>0.15219134328105283</v>
      </c>
      <c r="G32" s="32" t="str">
        <f t="shared" ref="G32:G40" si="2">IF(ISERROR($E32-F32),"-",CONCATENATE((FIXED($E32-F32,4)*10000)," bp"))</f>
        <v>-4 bp</v>
      </c>
    </row>
    <row r="33" spans="2:7" x14ac:dyDescent="0.25">
      <c r="B33" s="1" t="s">
        <v>20</v>
      </c>
      <c r="E33" s="30">
        <f t="shared" si="1"/>
        <v>0.15178224323694159</v>
      </c>
      <c r="F33" s="31">
        <f>+'[1]KF-C&amp;L'!$F$33</f>
        <v>0.15219134328105283</v>
      </c>
      <c r="G33" s="32" t="str">
        <f t="shared" si="2"/>
        <v>-4 bp</v>
      </c>
    </row>
    <row r="34" spans="2:7" x14ac:dyDescent="0.25">
      <c r="B34" s="1" t="s">
        <v>21</v>
      </c>
      <c r="E34" s="30">
        <f t="shared" si="1"/>
        <v>0.15178224323694159</v>
      </c>
      <c r="F34" s="31">
        <f>+'[1]KF-C&amp;L'!$F$34</f>
        <v>0.15219134328105283</v>
      </c>
      <c r="G34" s="32" t="str">
        <f t="shared" si="2"/>
        <v>-4 bp</v>
      </c>
    </row>
    <row r="35" spans="2:7" s="21" customFormat="1" x14ac:dyDescent="0.25">
      <c r="B35" s="1" t="s">
        <v>22</v>
      </c>
      <c r="C35" s="1"/>
      <c r="D35" s="1"/>
      <c r="E35" s="30">
        <f t="shared" si="1"/>
        <v>8.0429995264640661E-2</v>
      </c>
      <c r="F35" s="31">
        <f>+'[1]KF-C&amp;L'!$F$35</f>
        <v>7.9572787269512862E-2</v>
      </c>
      <c r="G35" s="32" t="str">
        <f t="shared" si="2"/>
        <v>9 bp</v>
      </c>
    </row>
    <row r="36" spans="2:7" s="21" customFormat="1" x14ac:dyDescent="0.25">
      <c r="B36" s="21" t="s">
        <v>132</v>
      </c>
      <c r="E36" s="58">
        <f t="shared" si="1"/>
        <v>0.14824736290360591</v>
      </c>
      <c r="F36" s="59">
        <f>+'[1]KF-C&amp;L'!$F$36</f>
        <v>0.14846394676583535</v>
      </c>
      <c r="G36" s="60" t="str">
        <f t="shared" si="2"/>
        <v>-2 bp</v>
      </c>
    </row>
    <row r="37" spans="2:7" x14ac:dyDescent="0.25">
      <c r="B37" s="21" t="s">
        <v>133</v>
      </c>
      <c r="C37" s="21"/>
      <c r="D37" s="21"/>
      <c r="E37" s="58">
        <f t="shared" si="1"/>
        <v>7.8927927272805967E-2</v>
      </c>
      <c r="F37" s="59">
        <f>+'[1]KF-C&amp;L'!$F$37</f>
        <v>7.8003932915517687E-2</v>
      </c>
      <c r="G37" s="60" t="str">
        <f t="shared" si="2"/>
        <v>9 bp</v>
      </c>
    </row>
    <row r="38" spans="2:7" x14ac:dyDescent="0.25">
      <c r="B38" s="1" t="s">
        <v>23</v>
      </c>
      <c r="E38" s="30">
        <f t="shared" si="1"/>
        <v>1.62903112084373</v>
      </c>
      <c r="F38" s="31">
        <f>+'[1]KF-C&amp;L'!$F$38</f>
        <v>1.7991494912947084</v>
      </c>
      <c r="G38" s="32" t="str">
        <f t="shared" si="2"/>
        <v>-1701 bp</v>
      </c>
    </row>
    <row r="39" spans="2:7" x14ac:dyDescent="0.25">
      <c r="B39" s="1" t="s">
        <v>24</v>
      </c>
      <c r="E39" s="30">
        <f t="shared" si="1"/>
        <v>1.1738449428726645</v>
      </c>
      <c r="F39" s="31">
        <f>+'[1]KF-C&amp;L'!$F$39</f>
        <v>1.1678198492143967</v>
      </c>
      <c r="G39" s="32" t="str">
        <f t="shared" si="2"/>
        <v>60 bp</v>
      </c>
    </row>
    <row r="40" spans="2:7" x14ac:dyDescent="0.25">
      <c r="B40" s="1" t="s">
        <v>134</v>
      </c>
      <c r="E40" s="30">
        <f t="shared" si="1"/>
        <v>1.1041662916169794</v>
      </c>
      <c r="F40" s="31">
        <f>+'[1]KF-C&amp;L'!$F$40</f>
        <v>1.0733665733282052</v>
      </c>
      <c r="G40" s="32" t="str">
        <f t="shared" si="2"/>
        <v>308 bp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25</v>
      </c>
    </row>
    <row r="12" spans="2:9" ht="17.25" x14ac:dyDescent="0.3">
      <c r="B12" s="6" t="s">
        <v>9</v>
      </c>
      <c r="F12" s="4"/>
    </row>
    <row r="13" spans="2:9" x14ac:dyDescent="0.25">
      <c r="B13" s="13" t="s">
        <v>31</v>
      </c>
      <c r="F13" s="4"/>
    </row>
    <row r="14" spans="2:9" x14ac:dyDescent="0.25">
      <c r="B14" s="7"/>
      <c r="C14" s="7"/>
      <c r="D14" s="7"/>
      <c r="E14" s="8" t="s">
        <v>145</v>
      </c>
      <c r="F14" s="9" t="s">
        <v>146</v>
      </c>
      <c r="G14" s="9" t="s">
        <v>10</v>
      </c>
    </row>
    <row r="15" spans="2:9" x14ac:dyDescent="0.25">
      <c r="B15" s="1" t="s">
        <v>26</v>
      </c>
      <c r="E15" s="33">
        <f>+'[1]KF-O'!$E$15</f>
        <v>5689</v>
      </c>
      <c r="F15" s="34">
        <f>+'[1]KF-O'!$F$15</f>
        <v>5992</v>
      </c>
      <c r="G15" s="35">
        <f>IF(ISERROR($E15/F15),"-",$E15/F15-1)</f>
        <v>-5.0567423230974629E-2</v>
      </c>
      <c r="H15" s="12"/>
      <c r="I15" s="12"/>
    </row>
    <row r="16" spans="2:9" x14ac:dyDescent="0.25">
      <c r="B16" s="1" t="s">
        <v>27</v>
      </c>
      <c r="E16" s="33">
        <f>+'[1]KF-O'!$E$16</f>
        <v>934</v>
      </c>
      <c r="F16" s="34">
        <f>+'[1]KF-O'!$F$16</f>
        <v>969</v>
      </c>
      <c r="G16" s="35">
        <f t="shared" ref="G16:G20" si="0">IF(ISERROR($E16/F16),"-",$E16/F16-1)</f>
        <v>-3.6119711042311708E-2</v>
      </c>
      <c r="H16" s="12"/>
      <c r="I16" s="12"/>
    </row>
    <row r="17" spans="2:9" x14ac:dyDescent="0.25">
      <c r="B17" s="1" t="s">
        <v>28</v>
      </c>
      <c r="E17" s="33">
        <f>+'[1]KF-O'!$E$17</f>
        <v>2614691</v>
      </c>
      <c r="F17" s="34">
        <f>+'[1]KF-O'!$F$17</f>
        <v>2702355</v>
      </c>
      <c r="G17" s="35">
        <f t="shared" si="0"/>
        <v>-3.2439853387138284E-2</v>
      </c>
      <c r="H17" s="12"/>
      <c r="I17" s="12"/>
    </row>
    <row r="18" spans="2:9" x14ac:dyDescent="0.25">
      <c r="B18" s="1" t="s">
        <v>105</v>
      </c>
      <c r="E18" s="33">
        <f>+'[1]KF-O'!$E$18</f>
        <v>2464985</v>
      </c>
      <c r="F18" s="34">
        <f>+'[1]KF-O'!$F$18</f>
        <v>2548305</v>
      </c>
      <c r="G18" s="35">
        <f t="shared" si="0"/>
        <v>-3.2696243189100249E-2</v>
      </c>
      <c r="H18" s="12"/>
      <c r="I18" s="12"/>
    </row>
    <row r="19" spans="2:9" x14ac:dyDescent="0.25">
      <c r="B19" s="1" t="s">
        <v>29</v>
      </c>
      <c r="E19" s="33">
        <f>+'[1]KF-O'!$E$19</f>
        <v>149706</v>
      </c>
      <c r="F19" s="34">
        <f>+'[1]KF-O'!$F$19</f>
        <v>154050</v>
      </c>
      <c r="G19" s="35">
        <f t="shared" si="0"/>
        <v>-2.8198636806231692E-2</v>
      </c>
      <c r="H19" s="12"/>
      <c r="I19" s="12"/>
    </row>
    <row r="20" spans="2:9" x14ac:dyDescent="0.25">
      <c r="B20" s="1" t="s">
        <v>30</v>
      </c>
      <c r="E20" s="33">
        <f>+'[1]KF-O'!$E$20</f>
        <v>1981</v>
      </c>
      <c r="F20" s="34">
        <f>+'[1]KF-O'!$F$20</f>
        <v>2008</v>
      </c>
      <c r="G20" s="35">
        <f t="shared" si="0"/>
        <v>-1.3446215139442219E-2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11</v>
      </c>
      <c r="F28" s="4"/>
      <c r="H28" s="12"/>
      <c r="I28" s="12"/>
    </row>
    <row r="29" spans="2:9" x14ac:dyDescent="0.25">
      <c r="B29" s="13" t="s">
        <v>31</v>
      </c>
      <c r="F29" s="4"/>
      <c r="H29" s="12"/>
      <c r="I29" s="12"/>
    </row>
    <row r="30" spans="2:9" x14ac:dyDescent="0.25">
      <c r="B30" s="7"/>
      <c r="C30" s="7"/>
      <c r="D30" s="7"/>
      <c r="E30" s="8" t="s">
        <v>145</v>
      </c>
      <c r="F30" s="9" t="s">
        <v>140</v>
      </c>
      <c r="G30" s="9" t="s">
        <v>10</v>
      </c>
      <c r="H30" s="12"/>
      <c r="I30" s="12"/>
    </row>
    <row r="31" spans="2:9" x14ac:dyDescent="0.25">
      <c r="B31" s="1" t="s">
        <v>26</v>
      </c>
      <c r="E31" s="33">
        <f>+E15</f>
        <v>5689</v>
      </c>
      <c r="F31" s="34">
        <f>+'[1]KF-O'!$F$31</f>
        <v>5937</v>
      </c>
      <c r="G31" s="35">
        <f>IF(ISERROR($E31/F31),"-",$E31/F31-1)</f>
        <v>-4.1771938689573851E-2</v>
      </c>
      <c r="H31" s="12"/>
      <c r="I31" s="12"/>
    </row>
    <row r="32" spans="2:9" x14ac:dyDescent="0.25">
      <c r="B32" s="1" t="s">
        <v>27</v>
      </c>
      <c r="E32" s="33">
        <f t="shared" ref="E32:E36" si="1">+E16</f>
        <v>934</v>
      </c>
      <c r="F32" s="34">
        <f>+'[1]KF-O'!$F$32</f>
        <v>936</v>
      </c>
      <c r="G32" s="35">
        <f t="shared" ref="G32:G36" si="2">IF(ISERROR($E32/F32),"-",$E32/F32-1)</f>
        <v>-2.1367521367521292E-3</v>
      </c>
      <c r="H32" s="12"/>
      <c r="I32" s="12"/>
    </row>
    <row r="33" spans="2:9" x14ac:dyDescent="0.25">
      <c r="B33" s="1" t="s">
        <v>28</v>
      </c>
      <c r="E33" s="33">
        <f t="shared" si="1"/>
        <v>2614691</v>
      </c>
      <c r="F33" s="34">
        <f>+'[1]KF-O'!$F$33</f>
        <v>2632495</v>
      </c>
      <c r="G33" s="35">
        <f t="shared" si="2"/>
        <v>-6.7631657420051949E-3</v>
      </c>
      <c r="H33" s="12"/>
      <c r="I33" s="12"/>
    </row>
    <row r="34" spans="2:9" x14ac:dyDescent="0.25">
      <c r="B34" s="1" t="s">
        <v>105</v>
      </c>
      <c r="E34" s="33">
        <f t="shared" si="1"/>
        <v>2464985</v>
      </c>
      <c r="F34" s="34">
        <f>+'[1]KF-O'!$F$34</f>
        <v>2481693</v>
      </c>
      <c r="G34" s="35">
        <f t="shared" si="2"/>
        <v>-6.7325007565399719E-3</v>
      </c>
      <c r="H34" s="12"/>
      <c r="I34" s="12"/>
    </row>
    <row r="35" spans="2:9" x14ac:dyDescent="0.25">
      <c r="B35" s="1" t="s">
        <v>29</v>
      </c>
      <c r="E35" s="33">
        <f t="shared" si="1"/>
        <v>149706</v>
      </c>
      <c r="F35" s="34">
        <f>+'[1]KF-O'!$F$35</f>
        <v>150802</v>
      </c>
      <c r="G35" s="35">
        <f t="shared" si="2"/>
        <v>-7.2678081192557586E-3</v>
      </c>
      <c r="H35" s="12"/>
      <c r="I35" s="12"/>
    </row>
    <row r="36" spans="2:9" x14ac:dyDescent="0.25">
      <c r="B36" s="1" t="s">
        <v>30</v>
      </c>
      <c r="E36" s="33">
        <f t="shared" si="1"/>
        <v>1981</v>
      </c>
      <c r="F36" s="34">
        <f>+'[1]KF-O'!$F$36</f>
        <v>1987</v>
      </c>
      <c r="G36" s="35">
        <f t="shared" si="2"/>
        <v>-3.0196275792652161E-3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32</v>
      </c>
    </row>
    <row r="10" spans="2:10" x14ac:dyDescent="0.25">
      <c r="B10" s="13" t="s">
        <v>149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145</v>
      </c>
      <c r="I14" s="9" t="s">
        <v>146</v>
      </c>
      <c r="J14" s="9" t="s">
        <v>10</v>
      </c>
    </row>
    <row r="15" spans="2:10" x14ac:dyDescent="0.25">
      <c r="B15" s="5" t="s">
        <v>33</v>
      </c>
      <c r="C15" s="5"/>
      <c r="D15" s="5"/>
      <c r="E15" s="5"/>
      <c r="F15" s="5"/>
      <c r="G15" s="5"/>
      <c r="H15" s="17">
        <f>+[1]PyG!$H$15</f>
        <v>276.35399999999998</v>
      </c>
      <c r="I15" s="37">
        <f>+[1]PyG!$I$15</f>
        <v>287.39600000000002</v>
      </c>
      <c r="J15" s="38">
        <f>IF(ISERROR($H15/I15),"-",$H15/I15-1)</f>
        <v>-3.8420854848362662E-2</v>
      </c>
    </row>
    <row r="16" spans="2:10" x14ac:dyDescent="0.25">
      <c r="B16" s="1" t="s">
        <v>34</v>
      </c>
      <c r="H16" s="20">
        <f>+[1]PyG!$H$16</f>
        <v>30.856999999999999</v>
      </c>
      <c r="I16" s="11">
        <f>+[1]PyG!$I$16</f>
        <v>54.997</v>
      </c>
      <c r="J16" s="35">
        <f t="shared" ref="J16:J41" si="0">IF(ISERROR($H16/I16),"-",$H16/I16-1)</f>
        <v>-0.43893303271087514</v>
      </c>
    </row>
    <row r="17" spans="2:11" x14ac:dyDescent="0.25">
      <c r="B17" s="1" t="s">
        <v>52</v>
      </c>
      <c r="H17" s="20">
        <f>+[1]PyG!$H$17</f>
        <v>7.9059999999999997</v>
      </c>
      <c r="I17" s="11">
        <f>+[1]PyG!$I$17</f>
        <v>31.766999999999999</v>
      </c>
      <c r="J17" s="35">
        <f t="shared" si="0"/>
        <v>-0.75112538168539678</v>
      </c>
    </row>
    <row r="18" spans="2:11" x14ac:dyDescent="0.25">
      <c r="B18" s="5" t="s">
        <v>46</v>
      </c>
      <c r="C18" s="5"/>
      <c r="D18" s="5"/>
      <c r="E18" s="5"/>
      <c r="F18" s="5"/>
      <c r="G18" s="5"/>
      <c r="H18" s="17">
        <f>+[1]PyG!$H$18</f>
        <v>185.46600000000001</v>
      </c>
      <c r="I18" s="37">
        <f>+[1]PyG!$I$18</f>
        <v>172.18199999999999</v>
      </c>
      <c r="J18" s="38">
        <f t="shared" si="0"/>
        <v>7.7150921699132402E-2</v>
      </c>
    </row>
    <row r="19" spans="2:11" x14ac:dyDescent="0.25">
      <c r="B19" s="1" t="s">
        <v>53</v>
      </c>
      <c r="H19" s="20">
        <f>+[1]PyG!$H$19</f>
        <v>242.42500000000001</v>
      </c>
      <c r="I19" s="11">
        <f>+[1]PyG!$I$19</f>
        <v>26.393999999999998</v>
      </c>
      <c r="J19" s="35" t="s">
        <v>106</v>
      </c>
    </row>
    <row r="20" spans="2:11" x14ac:dyDescent="0.25">
      <c r="B20" s="1" t="s">
        <v>35</v>
      </c>
      <c r="H20" s="20">
        <f>+[1]PyG!$H$20</f>
        <v>1.337</v>
      </c>
      <c r="I20" s="11">
        <f>+[1]PyG!$I$20</f>
        <v>1.958</v>
      </c>
      <c r="J20" s="35">
        <f t="shared" si="0"/>
        <v>-0.31716036772216549</v>
      </c>
    </row>
    <row r="21" spans="2:11" x14ac:dyDescent="0.25">
      <c r="B21" s="1" t="s">
        <v>54</v>
      </c>
      <c r="H21" s="20">
        <f>+[1]PyG!$H$21</f>
        <v>37.853999999999999</v>
      </c>
      <c r="I21" s="11">
        <f>+[1]PyG!$I$21</f>
        <v>35.525000000000006</v>
      </c>
      <c r="J21" s="35">
        <f t="shared" si="0"/>
        <v>6.5559465165376363E-2</v>
      </c>
    </row>
    <row r="22" spans="2:11" ht="17.25" x14ac:dyDescent="0.3">
      <c r="B22" s="6" t="s">
        <v>36</v>
      </c>
      <c r="C22" s="6"/>
      <c r="D22" s="6"/>
      <c r="E22" s="6"/>
      <c r="F22" s="6"/>
      <c r="G22" s="6"/>
      <c r="H22" s="18">
        <f>+[1]PyG!$H$22</f>
        <v>782.19900000000007</v>
      </c>
      <c r="I22" s="27">
        <f>+[1]PyG!$I$22</f>
        <v>610.21899999999994</v>
      </c>
      <c r="J22" s="39">
        <f t="shared" si="0"/>
        <v>0.28183324347488381</v>
      </c>
      <c r="K22" s="12"/>
    </row>
    <row r="23" spans="2:11" x14ac:dyDescent="0.25">
      <c r="B23" s="19" t="s">
        <v>38</v>
      </c>
      <c r="C23" s="19"/>
      <c r="D23" s="19"/>
      <c r="E23" s="19"/>
      <c r="F23" s="19"/>
      <c r="G23" s="19"/>
      <c r="H23" s="20">
        <f>+[1]PyG!$H$23</f>
        <v>318.21000000000004</v>
      </c>
      <c r="I23" s="11">
        <f>+[1]PyG!$I$23</f>
        <v>328.94799999999998</v>
      </c>
      <c r="J23" s="35">
        <f t="shared" si="0"/>
        <v>-3.2643457324561753E-2</v>
      </c>
    </row>
    <row r="24" spans="2:11" s="21" customFormat="1" x14ac:dyDescent="0.25">
      <c r="B24" s="21" t="s">
        <v>37</v>
      </c>
      <c r="H24" s="22">
        <f>+[1]PyG!$H$24</f>
        <v>221.30500000000001</v>
      </c>
      <c r="I24" s="23">
        <f>+[1]PyG!$I$24</f>
        <v>231.15100000000001</v>
      </c>
      <c r="J24" s="35">
        <f t="shared" si="0"/>
        <v>-4.2595532790253965E-2</v>
      </c>
    </row>
    <row r="25" spans="2:11" s="21" customFormat="1" x14ac:dyDescent="0.25">
      <c r="B25" s="21" t="s">
        <v>104</v>
      </c>
      <c r="H25" s="22">
        <f>+[1]PyG!$H$25</f>
        <v>96.905000000000001</v>
      </c>
      <c r="I25" s="23">
        <f>+[1]PyG!$I$25</f>
        <v>97.796999999999997</v>
      </c>
      <c r="J25" s="35">
        <f t="shared" si="0"/>
        <v>-9.1209341799850518E-3</v>
      </c>
    </row>
    <row r="26" spans="2:11" x14ac:dyDescent="0.25">
      <c r="B26" s="1" t="s">
        <v>39</v>
      </c>
      <c r="H26" s="20">
        <f>+[1]PyG!$H$26</f>
        <v>25.545999999999999</v>
      </c>
      <c r="I26" s="11">
        <f>+[1]PyG!$I$26</f>
        <v>26.491</v>
      </c>
      <c r="J26" s="35">
        <f t="shared" si="0"/>
        <v>-3.5672492544637779E-2</v>
      </c>
    </row>
    <row r="27" spans="2:11" ht="17.25" x14ac:dyDescent="0.3">
      <c r="B27" s="6" t="s">
        <v>40</v>
      </c>
      <c r="C27" s="6"/>
      <c r="D27" s="6"/>
      <c r="E27" s="6"/>
      <c r="F27" s="6"/>
      <c r="G27" s="6"/>
      <c r="H27" s="18">
        <f>+[1]PyG!$H$27</f>
        <v>438.44300000000004</v>
      </c>
      <c r="I27" s="27">
        <f>+[1]PyG!$I$27</f>
        <v>254.77999999999997</v>
      </c>
      <c r="J27" s="39">
        <f t="shared" si="0"/>
        <v>0.72086898500667274</v>
      </c>
    </row>
    <row r="28" spans="2:11" x14ac:dyDescent="0.25">
      <c r="B28" s="1" t="s">
        <v>42</v>
      </c>
      <c r="H28" s="20">
        <f>+[1]PyG!$H$28</f>
        <v>61.493000000000002</v>
      </c>
      <c r="I28" s="11">
        <f>+[1]PyG!$I$28</f>
        <v>24.46</v>
      </c>
      <c r="J28" s="35">
        <f t="shared" si="0"/>
        <v>1.5140228945216681</v>
      </c>
    </row>
    <row r="29" spans="2:11" x14ac:dyDescent="0.25">
      <c r="B29" s="1" t="s">
        <v>43</v>
      </c>
      <c r="H29" s="20">
        <f>+[1]PyG!$H$29</f>
        <v>154.46100000000001</v>
      </c>
      <c r="I29" s="25">
        <f>+[1]PyG!$I$29</f>
        <v>63.234999999999999</v>
      </c>
      <c r="J29" s="35">
        <f t="shared" si="0"/>
        <v>1.442650430932237</v>
      </c>
    </row>
    <row r="30" spans="2:11" s="21" customFormat="1" x14ac:dyDescent="0.25">
      <c r="B30" s="21" t="s">
        <v>47</v>
      </c>
      <c r="H30" s="22">
        <f>+[1]PyG!$H$30</f>
        <v>97.742000000000004</v>
      </c>
      <c r="I30" s="23">
        <f>+[1]PyG!$I$30</f>
        <v>52.582000000000001</v>
      </c>
      <c r="J30" s="35">
        <f t="shared" si="0"/>
        <v>0.85884903579171579</v>
      </c>
    </row>
    <row r="31" spans="2:11" s="21" customFormat="1" x14ac:dyDescent="0.25">
      <c r="B31" s="21" t="s">
        <v>48</v>
      </c>
      <c r="H31" s="22">
        <f>+[1]PyG!$H$31</f>
        <v>56.719000000000001</v>
      </c>
      <c r="I31" s="23">
        <f>+[1]PyG!$I$31</f>
        <v>10.653</v>
      </c>
      <c r="J31" s="35" t="s">
        <v>106</v>
      </c>
    </row>
    <row r="32" spans="2:11" x14ac:dyDescent="0.25">
      <c r="B32" s="5" t="s">
        <v>55</v>
      </c>
      <c r="C32" s="5"/>
      <c r="D32" s="5"/>
      <c r="E32" s="5"/>
      <c r="F32" s="5"/>
      <c r="G32" s="5"/>
      <c r="H32" s="17">
        <f>+[1]PyG!$H$32</f>
        <v>222.48900000000003</v>
      </c>
      <c r="I32" s="37">
        <f>+[1]PyG!$I$32</f>
        <v>167.08499999999998</v>
      </c>
      <c r="J32" s="38">
        <f t="shared" si="0"/>
        <v>0.33159170482089984</v>
      </c>
    </row>
    <row r="33" spans="2:10" x14ac:dyDescent="0.25">
      <c r="B33" s="1" t="s">
        <v>49</v>
      </c>
      <c r="H33" s="20">
        <f>+[1]PyG!$H$33</f>
        <v>2.6560000000000001</v>
      </c>
      <c r="I33" s="11">
        <f>+[1]PyG!$I$33</f>
        <v>0</v>
      </c>
      <c r="J33" s="35" t="str">
        <f t="shared" si="0"/>
        <v>-</v>
      </c>
    </row>
    <row r="34" spans="2:10" x14ac:dyDescent="0.25">
      <c r="B34" s="1" t="s">
        <v>44</v>
      </c>
      <c r="H34" s="20">
        <f>+[1]PyG!$H$34</f>
        <v>26.506</v>
      </c>
      <c r="I34" s="11">
        <f>+[1]PyG!$I$34</f>
        <v>6.2130000000000001</v>
      </c>
      <c r="J34" s="35" t="s">
        <v>106</v>
      </c>
    </row>
    <row r="35" spans="2:10" x14ac:dyDescent="0.25">
      <c r="B35" s="1" t="s">
        <v>50</v>
      </c>
      <c r="H35" s="20">
        <f>+[1]PyG!$H$35</f>
        <v>4.74</v>
      </c>
      <c r="I35" s="11">
        <f>+[1]PyG!$I$35</f>
        <v>5.6760000000000002</v>
      </c>
      <c r="J35" s="35">
        <f t="shared" si="0"/>
        <v>-0.16490486257928116</v>
      </c>
    </row>
    <row r="36" spans="2:10" x14ac:dyDescent="0.25">
      <c r="B36" s="1" t="s">
        <v>51</v>
      </c>
      <c r="H36" s="20">
        <f>+[1]PyG!$H$36</f>
        <v>-58.143999999999998</v>
      </c>
      <c r="I36" s="11">
        <f>+[1]PyG!$I$36</f>
        <v>-11.134</v>
      </c>
      <c r="J36" s="35" t="s">
        <v>106</v>
      </c>
    </row>
    <row r="37" spans="2:10" ht="17.25" x14ac:dyDescent="0.3">
      <c r="B37" s="6" t="s">
        <v>56</v>
      </c>
      <c r="C37" s="6"/>
      <c r="D37" s="6"/>
      <c r="E37" s="6"/>
      <c r="F37" s="6"/>
      <c r="G37" s="6"/>
      <c r="H37" s="18">
        <f>+[1]PyG!$H$37</f>
        <v>139.92300000000003</v>
      </c>
      <c r="I37" s="27">
        <f>+[1]PyG!$I$37</f>
        <v>155.41399999999999</v>
      </c>
      <c r="J37" s="39">
        <f t="shared" si="0"/>
        <v>-9.9675704891450945E-2</v>
      </c>
    </row>
    <row r="38" spans="2:10" x14ac:dyDescent="0.25">
      <c r="B38" s="1" t="s">
        <v>45</v>
      </c>
      <c r="H38" s="20">
        <f>+[1]PyG!$H$38</f>
        <v>-30.88</v>
      </c>
      <c r="I38" s="11">
        <f>+[1]PyG!$I$38</f>
        <v>10.977</v>
      </c>
      <c r="J38" s="35" t="s">
        <v>106</v>
      </c>
    </row>
    <row r="39" spans="2:10" x14ac:dyDescent="0.25">
      <c r="B39" s="5" t="s">
        <v>58</v>
      </c>
      <c r="C39" s="5"/>
      <c r="D39" s="5"/>
      <c r="E39" s="5"/>
      <c r="F39" s="5"/>
      <c r="G39" s="5"/>
      <c r="H39" s="17">
        <f>+[1]PyG!$H$39</f>
        <v>170.803</v>
      </c>
      <c r="I39" s="37">
        <f>+[1]PyG!$I$39</f>
        <v>144.43700000000001</v>
      </c>
      <c r="J39" s="35">
        <f t="shared" si="0"/>
        <v>0.1825432541523293</v>
      </c>
    </row>
    <row r="40" spans="2:10" x14ac:dyDescent="0.25">
      <c r="B40" s="1" t="s">
        <v>57</v>
      </c>
      <c r="H40" s="10">
        <f>+[1]PyG!$H$40</f>
        <v>0.60799999999999998</v>
      </c>
      <c r="I40" s="11">
        <f>+[1]PyG!$I$40</f>
        <v>0.27700000000000002</v>
      </c>
      <c r="J40" s="35">
        <f t="shared" si="0"/>
        <v>1.1949458483754509</v>
      </c>
    </row>
    <row r="41" spans="2:10" s="24" customFormat="1" ht="17.25" x14ac:dyDescent="0.3">
      <c r="B41" s="6" t="s">
        <v>59</v>
      </c>
      <c r="C41" s="6"/>
      <c r="D41" s="6"/>
      <c r="E41" s="6"/>
      <c r="F41" s="6"/>
      <c r="G41" s="6"/>
      <c r="H41" s="18">
        <f>+[1]PyG!$H$41</f>
        <v>170.19499999999999</v>
      </c>
      <c r="I41" s="27">
        <f>+[1]PyG!$I$41</f>
        <v>144.16</v>
      </c>
      <c r="J41" s="39">
        <f t="shared" si="0"/>
        <v>0.18059794672586005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J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60</v>
      </c>
    </row>
    <row r="10" spans="2:10" x14ac:dyDescent="0.25">
      <c r="B10" s="13" t="s">
        <v>149</v>
      </c>
    </row>
    <row r="12" spans="2:10" ht="17.25" x14ac:dyDescent="0.3">
      <c r="B12" s="6"/>
      <c r="G12" s="4"/>
      <c r="I12" s="4"/>
    </row>
    <row r="13" spans="2:10" x14ac:dyDescent="0.25">
      <c r="G13" s="4"/>
      <c r="I13" s="4"/>
    </row>
    <row r="14" spans="2:10" x14ac:dyDescent="0.25">
      <c r="B14" s="7"/>
      <c r="C14" s="7"/>
      <c r="D14" s="7"/>
      <c r="E14" s="7"/>
      <c r="F14" s="8" t="s">
        <v>145</v>
      </c>
      <c r="G14" s="9" t="s">
        <v>146</v>
      </c>
      <c r="H14" s="9" t="s">
        <v>10</v>
      </c>
      <c r="I14" s="9" t="s">
        <v>140</v>
      </c>
      <c r="J14" s="9" t="s">
        <v>10</v>
      </c>
    </row>
    <row r="15" spans="2:10" s="19" customFormat="1" x14ac:dyDescent="0.25">
      <c r="B15" s="19" t="s">
        <v>61</v>
      </c>
      <c r="F15" s="20">
        <f>+[1]Balance!$F$15</f>
        <v>1982.3109999999999</v>
      </c>
      <c r="G15" s="25">
        <f>+[1]Balance!$G$15</f>
        <v>703.99699999999996</v>
      </c>
      <c r="H15" s="35">
        <f>IF(ISERROR($F15/G15),"-",$F15/G15-1)</f>
        <v>1.8157946695795579</v>
      </c>
      <c r="I15" s="20">
        <f>+[1]Balance!$I$15</f>
        <v>851.94399999999996</v>
      </c>
      <c r="J15" s="35">
        <f>IF(ISERROR($F15/I15),"-",$F15/I15-1)</f>
        <v>1.3268090390917715</v>
      </c>
    </row>
    <row r="16" spans="2:10" s="19" customFormat="1" x14ac:dyDescent="0.25">
      <c r="B16" s="19" t="s">
        <v>62</v>
      </c>
      <c r="F16" s="20">
        <f>+[1]Balance!$F$16</f>
        <v>99.32</v>
      </c>
      <c r="G16" s="25">
        <f>+[1]Balance!$G$16</f>
        <v>158.66299999999998</v>
      </c>
      <c r="H16" s="35">
        <f t="shared" ref="H16:H57" si="0">IF(ISERROR($F16/G16),"-",$F16/G16-1)</f>
        <v>-0.37401914750130782</v>
      </c>
      <c r="I16" s="20">
        <f>+[1]Balance!$I$16</f>
        <v>134.03200000000001</v>
      </c>
      <c r="J16" s="35">
        <f t="shared" ref="J16:J57" si="1">IF(ISERROR($F16/I16),"-",$F16/I16-1)</f>
        <v>-0.25898292944968382</v>
      </c>
    </row>
    <row r="17" spans="2:10" s="21" customFormat="1" x14ac:dyDescent="0.25">
      <c r="B17" s="21" t="s">
        <v>63</v>
      </c>
      <c r="F17" s="22">
        <f>+[1]Balance!$F$17</f>
        <v>96.846999999999994</v>
      </c>
      <c r="G17" s="23">
        <f>+[1]Balance!$G$17</f>
        <v>156.61099999999999</v>
      </c>
      <c r="H17" s="41">
        <f t="shared" si="0"/>
        <v>-0.38160793303152396</v>
      </c>
      <c r="I17" s="22">
        <f>+[1]Balance!$I$17</f>
        <v>134.03200000000001</v>
      </c>
      <c r="J17" s="41">
        <f t="shared" si="1"/>
        <v>-0.27743374716485625</v>
      </c>
    </row>
    <row r="18" spans="2:10" s="21" customFormat="1" x14ac:dyDescent="0.25">
      <c r="B18" s="21" t="s">
        <v>64</v>
      </c>
      <c r="F18" s="22">
        <f>+[1]Balance!$F$18</f>
        <v>0</v>
      </c>
      <c r="G18" s="23">
        <f>+[1]Balance!$G$18</f>
        <v>0</v>
      </c>
      <c r="H18" s="41" t="str">
        <f t="shared" si="0"/>
        <v>-</v>
      </c>
      <c r="I18" s="22">
        <f>+[1]Balance!$I$18</f>
        <v>0</v>
      </c>
      <c r="J18" s="41" t="str">
        <f t="shared" si="1"/>
        <v>-</v>
      </c>
    </row>
    <row r="19" spans="2:10" s="21" customFormat="1" x14ac:dyDescent="0.25">
      <c r="B19" s="21" t="s">
        <v>65</v>
      </c>
      <c r="F19" s="22">
        <f>+[1]Balance!$F$19</f>
        <v>2.4729999999999999</v>
      </c>
      <c r="G19" s="23">
        <f>+[1]Balance!$G$19</f>
        <v>2.052</v>
      </c>
      <c r="H19" s="41">
        <f t="shared" si="0"/>
        <v>0.20516569200779711</v>
      </c>
      <c r="I19" s="22">
        <f>+[1]Balance!$I$19</f>
        <v>0</v>
      </c>
      <c r="J19" s="41" t="str">
        <f t="shared" si="1"/>
        <v>-</v>
      </c>
    </row>
    <row r="20" spans="2:10" s="19" customFormat="1" x14ac:dyDescent="0.25">
      <c r="B20" s="19" t="s">
        <v>66</v>
      </c>
      <c r="F20" s="20">
        <f>+[1]Balance!$F$20</f>
        <v>35.118000000000002</v>
      </c>
      <c r="G20" s="25">
        <f>+[1]Balance!$G$20</f>
        <v>35.271000000000001</v>
      </c>
      <c r="H20" s="35">
        <f t="shared" si="0"/>
        <v>-4.3378412860423099E-3</v>
      </c>
      <c r="I20" s="20">
        <f>+[1]Balance!$I$20</f>
        <v>35.067</v>
      </c>
      <c r="J20" s="35">
        <f t="shared" si="1"/>
        <v>1.4543587988706808E-3</v>
      </c>
    </row>
    <row r="21" spans="2:10" s="19" customFormat="1" x14ac:dyDescent="0.25">
      <c r="B21" s="21" t="s">
        <v>64</v>
      </c>
      <c r="C21" s="21"/>
      <c r="D21" s="21"/>
      <c r="E21" s="21"/>
      <c r="F21" s="22">
        <f>+[1]Balance!$F$21</f>
        <v>6.1740000000000004</v>
      </c>
      <c r="G21" s="23">
        <f>+[1]Balance!$G$21</f>
        <v>5.8630000000000004</v>
      </c>
      <c r="H21" s="41">
        <f t="shared" si="0"/>
        <v>5.3044516459150648E-2</v>
      </c>
      <c r="I21" s="22">
        <f>+[1]Balance!$I$21</f>
        <v>6.3230000000000004</v>
      </c>
      <c r="J21" s="41">
        <f t="shared" si="1"/>
        <v>-2.3564763561600532E-2</v>
      </c>
    </row>
    <row r="22" spans="2:10" s="19" customFormat="1" x14ac:dyDescent="0.25">
      <c r="B22" s="21" t="s">
        <v>65</v>
      </c>
      <c r="C22" s="21"/>
      <c r="D22" s="21"/>
      <c r="E22" s="21"/>
      <c r="F22" s="22">
        <f>+[1]Balance!$F$22</f>
        <v>28.943999999999999</v>
      </c>
      <c r="G22" s="23">
        <f>+[1]Balance!$G$22</f>
        <v>29.408000000000001</v>
      </c>
      <c r="H22" s="41">
        <f t="shared" si="0"/>
        <v>-1.5778019586507153E-2</v>
      </c>
      <c r="I22" s="22">
        <f>+[1]Balance!$I$22</f>
        <v>28.744</v>
      </c>
      <c r="J22" s="41">
        <f t="shared" si="1"/>
        <v>6.9579738380183276E-3</v>
      </c>
    </row>
    <row r="23" spans="2:10" s="19" customFormat="1" x14ac:dyDescent="0.25">
      <c r="B23" s="19" t="s">
        <v>67</v>
      </c>
      <c r="F23" s="20">
        <f>+[1]Balance!$F$23</f>
        <v>4948.3550000000005</v>
      </c>
      <c r="G23" s="25">
        <f>+[1]Balance!$G$23</f>
        <v>6412.648000000001</v>
      </c>
      <c r="H23" s="35">
        <f t="shared" si="0"/>
        <v>-0.22834451540143796</v>
      </c>
      <c r="I23" s="20">
        <f>+[1]Balance!$I$23</f>
        <v>4863.6909999999998</v>
      </c>
      <c r="J23" s="35">
        <f t="shared" si="1"/>
        <v>1.7407355853815698E-2</v>
      </c>
    </row>
    <row r="24" spans="2:10" s="21" customFormat="1" x14ac:dyDescent="0.25">
      <c r="B24" s="21" t="s">
        <v>64</v>
      </c>
      <c r="F24" s="22">
        <f>+[1]Balance!$F$24</f>
        <v>1496.5350000000001</v>
      </c>
      <c r="G24" s="23">
        <f>+[1]Balance!$G$24</f>
        <v>2292.9540000000002</v>
      </c>
      <c r="H24" s="35">
        <f t="shared" si="0"/>
        <v>-0.34733317807509445</v>
      </c>
      <c r="I24" s="22">
        <f>+[1]Balance!$I$24</f>
        <v>1672.1189999999999</v>
      </c>
      <c r="J24" s="35">
        <f t="shared" si="1"/>
        <v>-0.10500688049116114</v>
      </c>
    </row>
    <row r="25" spans="2:10" s="21" customFormat="1" x14ac:dyDescent="0.25">
      <c r="B25" s="21" t="s">
        <v>65</v>
      </c>
      <c r="F25" s="22">
        <f>+[1]Balance!$F$25</f>
        <v>3451.82</v>
      </c>
      <c r="G25" s="23">
        <f>+[1]Balance!$G$25</f>
        <v>4119.6940000000004</v>
      </c>
      <c r="H25" s="35">
        <f t="shared" si="0"/>
        <v>-0.16211738056273117</v>
      </c>
      <c r="I25" s="22">
        <f>+[1]Balance!$I$25</f>
        <v>3191.5720000000001</v>
      </c>
      <c r="J25" s="35">
        <f t="shared" si="1"/>
        <v>8.1542261932364468E-2</v>
      </c>
    </row>
    <row r="26" spans="2:10" s="19" customFormat="1" x14ac:dyDescent="0.25">
      <c r="B26" s="19" t="s">
        <v>68</v>
      </c>
      <c r="F26" s="20">
        <f>+[1]Balance!$F$26</f>
        <v>44792.639999999999</v>
      </c>
      <c r="G26" s="25">
        <f>+[1]Balance!$G$26</f>
        <v>45214.925000000003</v>
      </c>
      <c r="H26" s="35">
        <f t="shared" si="0"/>
        <v>-9.3395045994215664E-3</v>
      </c>
      <c r="I26" s="20">
        <f>+[1]Balance!$I$26</f>
        <v>45836.141000000003</v>
      </c>
      <c r="J26" s="35">
        <f t="shared" si="1"/>
        <v>-2.2765899947816415E-2</v>
      </c>
    </row>
    <row r="27" spans="2:10" s="19" customFormat="1" x14ac:dyDescent="0.25">
      <c r="B27" s="21" t="s">
        <v>143</v>
      </c>
      <c r="C27" s="21"/>
      <c r="D27" s="21"/>
      <c r="E27" s="21"/>
      <c r="F27" s="22">
        <f>+[1]Balance!$F$27</f>
        <v>0</v>
      </c>
      <c r="G27" s="23">
        <f>+[1]Balance!$G$27</f>
        <v>0</v>
      </c>
      <c r="H27" s="35" t="str">
        <f t="shared" si="0"/>
        <v>-</v>
      </c>
      <c r="I27" s="22">
        <f>+[1]Balance!$I$27</f>
        <v>2049.9769999999999</v>
      </c>
      <c r="J27" s="35">
        <f t="shared" si="1"/>
        <v>-1</v>
      </c>
    </row>
    <row r="28" spans="2:10" s="19" customFormat="1" x14ac:dyDescent="0.25">
      <c r="B28" s="21" t="s">
        <v>69</v>
      </c>
      <c r="C28" s="21"/>
      <c r="D28" s="21"/>
      <c r="E28" s="21"/>
      <c r="F28" s="22">
        <f>+[1]Balance!$F$28</f>
        <v>753.53099999999995</v>
      </c>
      <c r="G28" s="23">
        <f>+[1]Balance!$G$28</f>
        <v>1553.5150000000001</v>
      </c>
      <c r="H28" s="41">
        <f t="shared" si="0"/>
        <v>-0.51495093385001112</v>
      </c>
      <c r="I28" s="22">
        <f>+[1]Balance!$I$28</f>
        <v>1616.7919999999999</v>
      </c>
      <c r="J28" s="41">
        <f t="shared" si="1"/>
        <v>-0.53393448260505982</v>
      </c>
    </row>
    <row r="29" spans="2:10" s="19" customFormat="1" x14ac:dyDescent="0.25">
      <c r="B29" s="21" t="s">
        <v>70</v>
      </c>
      <c r="C29" s="21"/>
      <c r="D29" s="21"/>
      <c r="E29" s="21"/>
      <c r="F29" s="22">
        <f>+[1]Balance!$F$29</f>
        <v>44039.108999999997</v>
      </c>
      <c r="G29" s="23">
        <f>+[1]Balance!$G$29</f>
        <v>43661.41</v>
      </c>
      <c r="H29" s="41">
        <f t="shared" si="0"/>
        <v>8.6506367980327958E-3</v>
      </c>
      <c r="I29" s="22">
        <f>+[1]Balance!$I$29</f>
        <v>42169.372000000003</v>
      </c>
      <c r="J29" s="41">
        <f t="shared" si="1"/>
        <v>4.4338744243096473E-2</v>
      </c>
    </row>
    <row r="30" spans="2:10" s="19" customFormat="1" x14ac:dyDescent="0.25">
      <c r="B30" s="19" t="s">
        <v>71</v>
      </c>
      <c r="F30" s="20">
        <f>+[1]Balance!$F$30</f>
        <v>45.250999999999998</v>
      </c>
      <c r="G30" s="25">
        <f>+[1]Balance!$G$30</f>
        <v>45.151000000000003</v>
      </c>
      <c r="H30" s="35">
        <f t="shared" si="0"/>
        <v>2.214790370091313E-3</v>
      </c>
      <c r="I30" s="20">
        <f>+[1]Balance!$I$30</f>
        <v>44.743000000000002</v>
      </c>
      <c r="J30" s="35">
        <f t="shared" si="1"/>
        <v>1.1353731309925452E-2</v>
      </c>
    </row>
    <row r="31" spans="2:10" s="19" customFormat="1" x14ac:dyDescent="0.25">
      <c r="B31" s="19" t="s">
        <v>78</v>
      </c>
      <c r="F31" s="20">
        <f>+[1]Balance!$F$31</f>
        <v>891.53899999999999</v>
      </c>
      <c r="G31" s="25">
        <f>+[1]Balance!$G$31</f>
        <v>855.33600000000001</v>
      </c>
      <c r="H31" s="35">
        <f t="shared" si="0"/>
        <v>4.2326056660774158E-2</v>
      </c>
      <c r="I31" s="20">
        <f>+[1]Balance!$I$31</f>
        <v>902.81500000000005</v>
      </c>
      <c r="J31" s="35">
        <f t="shared" si="1"/>
        <v>-1.2489823496508179E-2</v>
      </c>
    </row>
    <row r="32" spans="2:10" s="19" customFormat="1" x14ac:dyDescent="0.25">
      <c r="B32" s="19" t="s">
        <v>72</v>
      </c>
      <c r="F32" s="20">
        <f>+[1]Balance!$F$32</f>
        <v>208.66800000000001</v>
      </c>
      <c r="G32" s="25">
        <f>+[1]Balance!$G$32</f>
        <v>335.755</v>
      </c>
      <c r="H32" s="35">
        <f t="shared" si="0"/>
        <v>-0.37851111673690629</v>
      </c>
      <c r="I32" s="20">
        <f>+[1]Balance!$I$32</f>
        <v>218.07599999999999</v>
      </c>
      <c r="J32" s="35">
        <f t="shared" si="1"/>
        <v>-4.3140923347823601E-2</v>
      </c>
    </row>
    <row r="33" spans="2:10" s="19" customFormat="1" x14ac:dyDescent="0.25">
      <c r="B33" s="19" t="s">
        <v>73</v>
      </c>
      <c r="F33" s="20">
        <f>+[1]Balance!$F$33</f>
        <v>501.53300000000002</v>
      </c>
      <c r="G33" s="25">
        <f>+[1]Balance!$G$33</f>
        <v>531.577</v>
      </c>
      <c r="H33" s="35">
        <f t="shared" si="0"/>
        <v>-5.6518622890004644E-2</v>
      </c>
      <c r="I33" s="20">
        <f>+[1]Balance!$I$33</f>
        <v>499.01</v>
      </c>
      <c r="J33" s="35">
        <f t="shared" si="1"/>
        <v>5.0560109015851395E-3</v>
      </c>
    </row>
    <row r="34" spans="2:10" s="19" customFormat="1" x14ac:dyDescent="0.25">
      <c r="B34" s="19" t="s">
        <v>76</v>
      </c>
      <c r="F34" s="20">
        <f>+[1]Balance!$F$34</f>
        <v>52.674999999999997</v>
      </c>
      <c r="G34" s="25">
        <f>+[1]Balance!$G$34</f>
        <v>67.563000000000002</v>
      </c>
      <c r="H34" s="35">
        <f t="shared" si="0"/>
        <v>-0.22035729615321997</v>
      </c>
      <c r="I34" s="20">
        <f>+[1]Balance!$I$34</f>
        <v>54.454999999999998</v>
      </c>
      <c r="J34" s="35">
        <f t="shared" si="1"/>
        <v>-3.2687540170783236E-2</v>
      </c>
    </row>
    <row r="35" spans="2:10" s="19" customFormat="1" x14ac:dyDescent="0.25">
      <c r="B35" s="19" t="s">
        <v>74</v>
      </c>
      <c r="F35" s="20">
        <f>+[1]Balance!$F$35</f>
        <v>1025.885</v>
      </c>
      <c r="G35" s="25">
        <f>+[1]Balance!$G$35</f>
        <v>1087.45</v>
      </c>
      <c r="H35" s="35">
        <f t="shared" si="0"/>
        <v>-5.6614097199871316E-2</v>
      </c>
      <c r="I35" s="20">
        <f>+[1]Balance!$I$35</f>
        <v>1039.3489999999999</v>
      </c>
      <c r="J35" s="35">
        <f t="shared" si="1"/>
        <v>-1.2954262716373344E-2</v>
      </c>
    </row>
    <row r="36" spans="2:10" s="19" customFormat="1" x14ac:dyDescent="0.25">
      <c r="B36" s="19" t="s">
        <v>75</v>
      </c>
      <c r="F36" s="20">
        <f>+[1]Balance!$F$36</f>
        <v>355.1</v>
      </c>
      <c r="G36" s="25">
        <f>+[1]Balance!$G$36</f>
        <v>341.83300000000003</v>
      </c>
      <c r="H36" s="35">
        <f t="shared" si="0"/>
        <v>3.8811349401608464E-2</v>
      </c>
      <c r="I36" s="20">
        <f>+[1]Balance!$I$36</f>
        <v>350.71499999999997</v>
      </c>
      <c r="J36" s="35">
        <f t="shared" si="1"/>
        <v>1.2503029525398279E-2</v>
      </c>
    </row>
    <row r="37" spans="2:10" s="19" customFormat="1" x14ac:dyDescent="0.25">
      <c r="B37" s="19" t="s">
        <v>77</v>
      </c>
      <c r="F37" s="20">
        <f>+[1]Balance!$F$37</f>
        <v>1940.354</v>
      </c>
      <c r="G37" s="25">
        <f>+[1]Balance!$G$37</f>
        <v>1990.8910000000001</v>
      </c>
      <c r="H37" s="35">
        <f t="shared" si="0"/>
        <v>-2.5384111937820864E-2</v>
      </c>
      <c r="I37" s="20">
        <f>+[1]Balance!$I$37</f>
        <v>1943.117</v>
      </c>
      <c r="J37" s="35">
        <f t="shared" si="1"/>
        <v>-1.421942168176149E-3</v>
      </c>
    </row>
    <row r="38" spans="2:10" s="19" customFormat="1" x14ac:dyDescent="0.25">
      <c r="B38" s="19" t="s">
        <v>79</v>
      </c>
      <c r="F38" s="20">
        <f>+[1]Balance!$F$38</f>
        <v>391.26600000000002</v>
      </c>
      <c r="G38" s="25">
        <f>+[1]Balance!$G$38</f>
        <v>317.87900000000002</v>
      </c>
      <c r="H38" s="35">
        <f t="shared" si="0"/>
        <v>0.23086457425624207</v>
      </c>
      <c r="I38" s="20">
        <f>+[1]Balance!$I$38</f>
        <v>344.76100000000002</v>
      </c>
      <c r="J38" s="35">
        <f t="shared" si="1"/>
        <v>0.13489054736469619</v>
      </c>
    </row>
    <row r="39" spans="2:10" s="6" customFormat="1" ht="17.25" x14ac:dyDescent="0.3">
      <c r="B39" s="6" t="s">
        <v>92</v>
      </c>
      <c r="F39" s="18">
        <f>+F15+F16+F20+F23+F26+F30+F31+F32+F33+F34+F35+F36+F37+F38</f>
        <v>57270.014999999999</v>
      </c>
      <c r="G39" s="40">
        <f>+G15+G16+G20+G23+G26+G30+G31+G32+G33+G34+G35+G36+G37+G38</f>
        <v>58098.938999999998</v>
      </c>
      <c r="H39" s="39">
        <f t="shared" si="0"/>
        <v>-1.4267455039067012E-2</v>
      </c>
      <c r="I39" s="18">
        <f>+I15+I16+I20+I23+I26+I30+I31+I32+I33+I34+I35+I36+I37+I38</f>
        <v>57117.916000000005</v>
      </c>
      <c r="J39" s="39">
        <f t="shared" si="1"/>
        <v>2.6628947736817565E-3</v>
      </c>
    </row>
    <row r="40" spans="2:10" s="19" customFormat="1" x14ac:dyDescent="0.25">
      <c r="B40" s="19" t="s">
        <v>80</v>
      </c>
      <c r="F40" s="20">
        <f>+[1]Balance!$F$40</f>
        <v>95.031999999999996</v>
      </c>
      <c r="G40" s="25">
        <f>+[1]Balance!$G$40</f>
        <v>159.797</v>
      </c>
      <c r="H40" s="35">
        <f t="shared" si="0"/>
        <v>-0.405295468625819</v>
      </c>
      <c r="I40" s="20">
        <f>+[1]Balance!$I$40</f>
        <v>131.49700000000001</v>
      </c>
      <c r="J40" s="35">
        <f t="shared" si="1"/>
        <v>-0.27730670661688106</v>
      </c>
    </row>
    <row r="41" spans="2:10" s="19" customFormat="1" x14ac:dyDescent="0.25">
      <c r="B41" s="19" t="s">
        <v>81</v>
      </c>
      <c r="F41" s="20">
        <f>+[1]Balance!$F$41</f>
        <v>49899.075999999994</v>
      </c>
      <c r="G41" s="25">
        <f>+[1]Balance!$G$41</f>
        <v>50815.54</v>
      </c>
      <c r="H41" s="35">
        <f t="shared" si="0"/>
        <v>-1.8035112880823601E-2</v>
      </c>
      <c r="I41" s="20">
        <f>+[1]Balance!$I$41</f>
        <v>49757.092999999993</v>
      </c>
      <c r="J41" s="35">
        <f t="shared" si="1"/>
        <v>2.8535228133204082E-3</v>
      </c>
    </row>
    <row r="42" spans="2:10" s="21" customFormat="1" x14ac:dyDescent="0.25">
      <c r="B42" s="21" t="s">
        <v>82</v>
      </c>
      <c r="F42" s="22">
        <f>+[1]Balance!$F$42</f>
        <v>4000.57</v>
      </c>
      <c r="G42" s="23">
        <f>+[1]Balance!$G$42</f>
        <v>2620</v>
      </c>
      <c r="H42" s="35">
        <f t="shared" si="0"/>
        <v>0.5269351145038168</v>
      </c>
      <c r="I42" s="22">
        <f>+[1]Balance!$I$42</f>
        <v>4000.57</v>
      </c>
      <c r="J42" s="35">
        <f t="shared" si="1"/>
        <v>0</v>
      </c>
    </row>
    <row r="43" spans="2:10" s="21" customFormat="1" x14ac:dyDescent="0.25">
      <c r="B43" s="21" t="s">
        <v>83</v>
      </c>
      <c r="F43" s="22">
        <f>+[1]Balance!$F$43</f>
        <v>706.01099999999997</v>
      </c>
      <c r="G43" s="23">
        <f>+[1]Balance!$G$43</f>
        <v>1680.9</v>
      </c>
      <c r="H43" s="35">
        <f t="shared" si="0"/>
        <v>-0.57998036766018202</v>
      </c>
      <c r="I43" s="22">
        <f>+[1]Balance!$I$43</f>
        <v>908.63400000000001</v>
      </c>
      <c r="J43" s="35">
        <f t="shared" si="1"/>
        <v>-0.22299737848242529</v>
      </c>
    </row>
    <row r="44" spans="2:10" s="21" customFormat="1" x14ac:dyDescent="0.25">
      <c r="B44" s="21" t="s">
        <v>3</v>
      </c>
      <c r="F44" s="22">
        <f>+[1]Balance!$F$44</f>
        <v>41362.440999999999</v>
      </c>
      <c r="G44" s="23">
        <f>+[1]Balance!$G$44</f>
        <v>41540.951000000001</v>
      </c>
      <c r="H44" s="35">
        <f t="shared" si="0"/>
        <v>-4.297205425075612E-3</v>
      </c>
      <c r="I44" s="22">
        <f>+[1]Balance!$I$44</f>
        <v>40880.476000000002</v>
      </c>
      <c r="J44" s="35">
        <f t="shared" si="1"/>
        <v>1.1789613212918493E-2</v>
      </c>
    </row>
    <row r="45" spans="2:10" s="21" customFormat="1" x14ac:dyDescent="0.25">
      <c r="B45" s="21" t="s">
        <v>84</v>
      </c>
      <c r="F45" s="22">
        <f>+[1]Balance!$F$45</f>
        <v>3150.2289999999998</v>
      </c>
      <c r="G45" s="23">
        <f>+[1]Balance!$G$45</f>
        <v>4265.5259999999998</v>
      </c>
      <c r="H45" s="35">
        <f t="shared" si="0"/>
        <v>-0.26146763611334223</v>
      </c>
      <c r="I45" s="22">
        <f>+[1]Balance!$I$45</f>
        <v>3267.8589999999999</v>
      </c>
      <c r="J45" s="35">
        <f t="shared" si="1"/>
        <v>-3.5996045117001718E-2</v>
      </c>
    </row>
    <row r="46" spans="2:10" s="21" customFormat="1" x14ac:dyDescent="0.25">
      <c r="B46" s="21" t="s">
        <v>85</v>
      </c>
      <c r="F46" s="22">
        <f>+[1]Balance!$F$46</f>
        <v>679.82500000000005</v>
      </c>
      <c r="G46" s="23">
        <f>+[1]Balance!$G$46</f>
        <v>708.16300000000001</v>
      </c>
      <c r="H46" s="35">
        <f t="shared" si="0"/>
        <v>-4.0016210957081855E-2</v>
      </c>
      <c r="I46" s="22">
        <f>+[1]Balance!$I$46</f>
        <v>699.55399999999997</v>
      </c>
      <c r="J46" s="35">
        <f t="shared" si="1"/>
        <v>-2.820225457934622E-2</v>
      </c>
    </row>
    <row r="47" spans="2:10" x14ac:dyDescent="0.25">
      <c r="B47" s="1" t="s">
        <v>72</v>
      </c>
      <c r="F47" s="22">
        <f>+[1]Balance!$F$47</f>
        <v>146.214</v>
      </c>
      <c r="G47" s="11">
        <f>+[1]Balance!$G$47</f>
        <v>182.08199999999999</v>
      </c>
      <c r="H47" s="35">
        <f t="shared" si="0"/>
        <v>-0.1969881701650904</v>
      </c>
      <c r="I47" s="22">
        <f>+[1]Balance!$I$47</f>
        <v>163.66</v>
      </c>
      <c r="J47" s="35">
        <f t="shared" si="1"/>
        <v>-0.10659904680435051</v>
      </c>
    </row>
    <row r="48" spans="2:10" x14ac:dyDescent="0.25">
      <c r="B48" s="19" t="s">
        <v>86</v>
      </c>
      <c r="F48" s="22">
        <f>+[1]Balance!$F$48</f>
        <v>637.15700000000004</v>
      </c>
      <c r="G48" s="11">
        <f>+[1]Balance!$G$48</f>
        <v>647.41600000000005</v>
      </c>
      <c r="H48" s="35">
        <f t="shared" si="0"/>
        <v>-1.5846071150543151E-2</v>
      </c>
      <c r="I48" s="22">
        <f>+[1]Balance!$I$48</f>
        <v>634.52300000000002</v>
      </c>
      <c r="J48" s="35">
        <f t="shared" si="1"/>
        <v>4.151149761316697E-3</v>
      </c>
    </row>
    <row r="49" spans="2:10" x14ac:dyDescent="0.25">
      <c r="B49" s="1" t="s">
        <v>41</v>
      </c>
      <c r="F49" s="22">
        <f>+[1]Balance!$F$49</f>
        <v>541.91800000000001</v>
      </c>
      <c r="G49" s="11">
        <f>+[1]Balance!$G$49</f>
        <v>514.90200000000004</v>
      </c>
      <c r="H49" s="35">
        <f t="shared" si="0"/>
        <v>5.2468236674163116E-2</v>
      </c>
      <c r="I49" s="22">
        <f>+[1]Balance!$I$49</f>
        <v>591.06100000000004</v>
      </c>
      <c r="J49" s="35">
        <f t="shared" si="1"/>
        <v>-8.3143702595840363E-2</v>
      </c>
    </row>
    <row r="50" spans="2:10" x14ac:dyDescent="0.25">
      <c r="B50" s="19" t="s">
        <v>87</v>
      </c>
      <c r="F50" s="22">
        <f>+[1]Balance!$F$50</f>
        <v>272.15100000000001</v>
      </c>
      <c r="G50" s="11">
        <f>+[1]Balance!$G$50</f>
        <v>268.29300000000001</v>
      </c>
      <c r="H50" s="35">
        <f t="shared" si="0"/>
        <v>1.4379801187507812E-2</v>
      </c>
      <c r="I50" s="22">
        <f>+[1]Balance!$I$50</f>
        <v>256.661</v>
      </c>
      <c r="J50" s="35">
        <f t="shared" si="1"/>
        <v>6.0351981797000853E-2</v>
      </c>
    </row>
    <row r="51" spans="2:10" x14ac:dyDescent="0.25">
      <c r="B51" s="19" t="s">
        <v>107</v>
      </c>
      <c r="F51" s="22">
        <f>+[1]Balance!$F$51</f>
        <v>187.47200000000001</v>
      </c>
      <c r="G51" s="11">
        <f>+[1]Balance!$G$51</f>
        <v>160.19</v>
      </c>
      <c r="H51" s="35">
        <f t="shared" si="0"/>
        <v>0.17031025657032273</v>
      </c>
      <c r="I51" s="22">
        <f>+[1]Balance!$I$51</f>
        <v>162.03299999999999</v>
      </c>
      <c r="J51" s="35">
        <f t="shared" si="1"/>
        <v>0.15699888294359798</v>
      </c>
    </row>
    <row r="52" spans="2:10" s="6" customFormat="1" ht="17.25" x14ac:dyDescent="0.3">
      <c r="B52" s="6" t="s">
        <v>88</v>
      </c>
      <c r="F52" s="18">
        <f>+F40+F41+F47+F48+F49+F50+F51</f>
        <v>51779.01999999999</v>
      </c>
      <c r="G52" s="40">
        <f>+G40+G41+G47+G48+G49+G50+G51</f>
        <v>52748.22</v>
      </c>
      <c r="H52" s="39">
        <f t="shared" si="0"/>
        <v>-1.8374079731979798E-2</v>
      </c>
      <c r="I52" s="18">
        <f>+I40+I41+I47+I48+I49+I50+I51</f>
        <v>51696.528000000006</v>
      </c>
      <c r="J52" s="39">
        <f t="shared" si="1"/>
        <v>1.5956971036814593E-3</v>
      </c>
    </row>
    <row r="53" spans="2:10" x14ac:dyDescent="0.25">
      <c r="B53" s="19" t="s">
        <v>8</v>
      </c>
      <c r="C53" s="19"/>
      <c r="D53" s="19"/>
      <c r="E53" s="19"/>
      <c r="F53" s="20">
        <f>+[1]Balance!$F$53</f>
        <v>5018.741</v>
      </c>
      <c r="G53" s="25">
        <f>+[1]Balance!$G$53</f>
        <v>4870.5789999999997</v>
      </c>
      <c r="H53" s="35">
        <f t="shared" si="0"/>
        <v>3.0419791979557242E-2</v>
      </c>
      <c r="I53" s="20">
        <f>+[1]Balance!$I$53</f>
        <v>4965.7520000000004</v>
      </c>
      <c r="J53" s="35">
        <f t="shared" si="1"/>
        <v>1.0670891337303923E-2</v>
      </c>
    </row>
    <row r="54" spans="2:10" x14ac:dyDescent="0.25">
      <c r="B54" s="19" t="s">
        <v>89</v>
      </c>
      <c r="C54" s="19"/>
      <c r="D54" s="19"/>
      <c r="E54" s="19"/>
      <c r="F54" s="20">
        <f>+[1]Balance!$F$54</f>
        <v>458.68400000000003</v>
      </c>
      <c r="G54" s="25">
        <f>+[1]Balance!$G$54</f>
        <v>469.24</v>
      </c>
      <c r="H54" s="35">
        <f t="shared" si="0"/>
        <v>-2.2495950899326544E-2</v>
      </c>
      <c r="I54" s="20">
        <f>+[1]Balance!$I$54</f>
        <v>442.476</v>
      </c>
      <c r="J54" s="35">
        <f t="shared" si="1"/>
        <v>3.663023531219789E-2</v>
      </c>
    </row>
    <row r="55" spans="2:10" x14ac:dyDescent="0.25">
      <c r="B55" s="19" t="s">
        <v>90</v>
      </c>
      <c r="C55" s="19"/>
      <c r="D55" s="19"/>
      <c r="E55" s="19"/>
      <c r="F55" s="20">
        <f>+[1]Balance!$F$55</f>
        <v>13.57</v>
      </c>
      <c r="G55" s="25">
        <f>+[1]Balance!$G$55</f>
        <v>10.9</v>
      </c>
      <c r="H55" s="35">
        <f t="shared" si="0"/>
        <v>0.2449541284403669</v>
      </c>
      <c r="I55" s="20">
        <f>+[1]Balance!$I$55</f>
        <v>13.16</v>
      </c>
      <c r="J55" s="35">
        <f t="shared" si="1"/>
        <v>3.1155015197568359E-2</v>
      </c>
    </row>
    <row r="56" spans="2:10" s="6" customFormat="1" ht="17.25" x14ac:dyDescent="0.3">
      <c r="B56" s="6" t="s">
        <v>91</v>
      </c>
      <c r="F56" s="18">
        <f>+SUM(F53:F55)</f>
        <v>5490.9949999999999</v>
      </c>
      <c r="G56" s="27">
        <f>+SUM(G53:G55)</f>
        <v>5350.7189999999991</v>
      </c>
      <c r="H56" s="39">
        <f t="shared" si="0"/>
        <v>2.6216289810771398E-2</v>
      </c>
      <c r="I56" s="18">
        <f>+SUM(I53:I55)</f>
        <v>5421.3879999999999</v>
      </c>
      <c r="J56" s="39">
        <f t="shared" si="1"/>
        <v>1.2839331920165176E-2</v>
      </c>
    </row>
    <row r="57" spans="2:10" s="6" customFormat="1" ht="17.25" x14ac:dyDescent="0.3">
      <c r="B57" s="6" t="s">
        <v>93</v>
      </c>
      <c r="F57" s="18">
        <f>+F52+F56</f>
        <v>57270.014999999992</v>
      </c>
      <c r="G57" s="27">
        <f>+G52+G56</f>
        <v>58098.938999999998</v>
      </c>
      <c r="H57" s="39">
        <f t="shared" si="0"/>
        <v>-1.4267455039067123E-2</v>
      </c>
      <c r="I57" s="18">
        <f>+I52+I56</f>
        <v>57117.916000000005</v>
      </c>
      <c r="J57" s="39">
        <f t="shared" si="1"/>
        <v>2.6628947736817565E-3</v>
      </c>
    </row>
    <row r="58" spans="2:10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28:H57 H16:H26 I56:I57 I52 I39 I15:I38 I40:I51 I53:I5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11" ht="23.25" x14ac:dyDescent="0.35">
      <c r="B9" s="16" t="s">
        <v>100</v>
      </c>
    </row>
    <row r="12" spans="2:11" ht="17.25" x14ac:dyDescent="0.3">
      <c r="B12" s="6" t="s">
        <v>9</v>
      </c>
      <c r="G12" s="4"/>
    </row>
    <row r="13" spans="2:11" x14ac:dyDescent="0.25">
      <c r="B13" s="13" t="s">
        <v>149</v>
      </c>
      <c r="G13" s="4"/>
    </row>
    <row r="14" spans="2:11" x14ac:dyDescent="0.25">
      <c r="B14" s="7"/>
      <c r="C14" s="7"/>
      <c r="D14" s="7"/>
      <c r="E14" s="7"/>
      <c r="F14" s="8" t="s">
        <v>145</v>
      </c>
      <c r="G14" s="9" t="s">
        <v>146</v>
      </c>
      <c r="H14" s="9" t="s">
        <v>10</v>
      </c>
    </row>
    <row r="15" spans="2:11" x14ac:dyDescent="0.25">
      <c r="B15" s="1" t="s">
        <v>3</v>
      </c>
      <c r="F15" s="10">
        <f>+'[1]Recursos de clientes'!$F$15</f>
        <v>41362.440999999999</v>
      </c>
      <c r="G15" s="11">
        <f>+'[1]Recursos de clientes'!$G$15</f>
        <v>41540.951000000001</v>
      </c>
      <c r="H15" s="35">
        <f>IF(ISERROR($F15/G15),"-",$F15/G15-1)</f>
        <v>-4.297205425075612E-3</v>
      </c>
      <c r="I15" s="12"/>
    </row>
    <row r="16" spans="2:11" s="5" customFormat="1" x14ac:dyDescent="0.25">
      <c r="B16" s="5" t="s">
        <v>98</v>
      </c>
      <c r="F16" s="17">
        <f>+'[1]Recursos de clientes'!$F$16</f>
        <v>39642.199990629997</v>
      </c>
      <c r="G16" s="37">
        <f>+'[1]Recursos de clientes'!$G$16</f>
        <v>38211.024361160002</v>
      </c>
      <c r="H16" s="38">
        <f t="shared" ref="H16:H25" si="0">IF(ISERROR($F16/G16),"-",$F16/G16-1)</f>
        <v>3.7454521395263285E-2</v>
      </c>
      <c r="K16" s="73"/>
    </row>
    <row r="17" spans="2:11" x14ac:dyDescent="0.25">
      <c r="B17" s="1" t="s">
        <v>94</v>
      </c>
      <c r="F17" s="10">
        <f>+'[1]Recursos de clientes'!$F$17</f>
        <v>2326.9769999999999</v>
      </c>
      <c r="G17" s="11">
        <f>+'[1]Recursos de clientes'!$G$17</f>
        <v>2015.914</v>
      </c>
      <c r="H17" s="35">
        <f t="shared" si="0"/>
        <v>0.1543037054160048</v>
      </c>
    </row>
    <row r="18" spans="2:11" x14ac:dyDescent="0.25">
      <c r="B18" s="1" t="s">
        <v>95</v>
      </c>
      <c r="F18" s="10">
        <f>+F16-F17</f>
        <v>37315.222990629998</v>
      </c>
      <c r="G18" s="11">
        <f>+G16-G17</f>
        <v>36195.110361160005</v>
      </c>
      <c r="H18" s="35">
        <f t="shared" si="0"/>
        <v>3.0946517866456302E-2</v>
      </c>
    </row>
    <row r="19" spans="2:11" s="21" customFormat="1" x14ac:dyDescent="0.25">
      <c r="B19" s="21" t="s">
        <v>96</v>
      </c>
      <c r="F19" s="22">
        <f>+'[1]Recursos de clientes'!$F$19</f>
        <v>25557.86</v>
      </c>
      <c r="G19" s="23">
        <f>+'[1]Recursos de clientes'!$G$19</f>
        <v>22204.173999999999</v>
      </c>
      <c r="H19" s="41">
        <f t="shared" si="0"/>
        <v>0.15103853897019559</v>
      </c>
    </row>
    <row r="20" spans="2:11" s="21" customFormat="1" x14ac:dyDescent="0.25">
      <c r="B20" s="21" t="s">
        <v>97</v>
      </c>
      <c r="F20" s="22">
        <f>+'[1]Recursos de clientes'!$F$20</f>
        <v>11328.359146949999</v>
      </c>
      <c r="G20" s="23">
        <f>+'[1]Recursos de clientes'!$G$20</f>
        <v>13536.845008450002</v>
      </c>
      <c r="H20" s="41">
        <f t="shared" si="0"/>
        <v>-0.16314627670786042</v>
      </c>
    </row>
    <row r="21" spans="2:11" s="21" customFormat="1" x14ac:dyDescent="0.25">
      <c r="B21" s="21" t="s">
        <v>99</v>
      </c>
      <c r="F21" s="22">
        <f>+'[1]Recursos de clientes'!$F$21</f>
        <v>419.43799999999999</v>
      </c>
      <c r="G21" s="23">
        <f>+'[1]Recursos de clientes'!$G$21</f>
        <v>381.37900000000002</v>
      </c>
      <c r="H21" s="41">
        <f t="shared" si="0"/>
        <v>9.9793119180657586E-2</v>
      </c>
      <c r="K21" s="65"/>
    </row>
    <row r="22" spans="2:11" x14ac:dyDescent="0.25">
      <c r="B22" s="1" t="s">
        <v>128</v>
      </c>
      <c r="F22" s="10">
        <f>+'[1]Recursos de clientes'!$F$22</f>
        <v>27732.145</v>
      </c>
      <c r="G22" s="11">
        <f>+'[1]Recursos de clientes'!$G$22</f>
        <v>24002.210999999999</v>
      </c>
      <c r="H22" s="35">
        <f t="shared" si="0"/>
        <v>0.15539960047847257</v>
      </c>
    </row>
    <row r="23" spans="2:11" x14ac:dyDescent="0.25">
      <c r="B23" s="1" t="s">
        <v>129</v>
      </c>
      <c r="F23" s="10">
        <f>+'[1]Recursos de clientes'!$F$23</f>
        <v>11897.549146949999</v>
      </c>
      <c r="G23" s="11">
        <f>+'[1]Recursos de clientes'!$G$23</f>
        <v>14101.291008450002</v>
      </c>
      <c r="H23" s="35">
        <f t="shared" si="0"/>
        <v>-0.15627943995903926</v>
      </c>
    </row>
    <row r="24" spans="2:11" x14ac:dyDescent="0.25">
      <c r="B24" s="1" t="s">
        <v>101</v>
      </c>
      <c r="F24" s="10">
        <f>+'[1]Recursos de clientes'!$F$24</f>
        <v>18917.485908609993</v>
      </c>
      <c r="G24" s="11">
        <f>+'[1]Recursos de clientes'!$G$24</f>
        <v>17377.838631899991</v>
      </c>
      <c r="H24" s="35">
        <f t="shared" si="0"/>
        <v>8.8598318198427561E-2</v>
      </c>
    </row>
    <row r="25" spans="2:11" s="5" customFormat="1" x14ac:dyDescent="0.25">
      <c r="B25" s="5" t="s">
        <v>125</v>
      </c>
      <c r="F25" s="17">
        <f>+F24+F16</f>
        <v>58559.685899239994</v>
      </c>
      <c r="G25" s="37">
        <f>+G24+G16</f>
        <v>55588.862993059993</v>
      </c>
      <c r="H25" s="38">
        <f t="shared" si="0"/>
        <v>5.3442771559311986E-2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11</v>
      </c>
      <c r="G33" s="4"/>
    </row>
    <row r="34" spans="2:8" x14ac:dyDescent="0.25">
      <c r="B34" s="13" t="s">
        <v>149</v>
      </c>
      <c r="G34" s="4"/>
    </row>
    <row r="35" spans="2:8" x14ac:dyDescent="0.25">
      <c r="B35" s="7"/>
      <c r="C35" s="7"/>
      <c r="D35" s="7"/>
      <c r="E35" s="7"/>
      <c r="F35" s="8" t="s">
        <v>145</v>
      </c>
      <c r="G35" s="9" t="s">
        <v>140</v>
      </c>
      <c r="H35" s="9" t="s">
        <v>10</v>
      </c>
    </row>
    <row r="36" spans="2:8" x14ac:dyDescent="0.25">
      <c r="B36" s="1" t="s">
        <v>3</v>
      </c>
      <c r="F36" s="10">
        <f>+F15</f>
        <v>41362.440999999999</v>
      </c>
      <c r="G36" s="11">
        <f>+'[1]Recursos de clientes'!$G$36</f>
        <v>40880.476000000002</v>
      </c>
      <c r="H36" s="35">
        <f>IF(ISERROR($F36/G36),"-",$F36/G36-1)</f>
        <v>1.1789613212918493E-2</v>
      </c>
    </row>
    <row r="37" spans="2:8" x14ac:dyDescent="0.25">
      <c r="B37" s="5" t="s">
        <v>98</v>
      </c>
      <c r="C37" s="5"/>
      <c r="D37" s="5"/>
      <c r="E37" s="5"/>
      <c r="F37" s="17">
        <f t="shared" ref="F37:F46" si="1">+F16</f>
        <v>39642.199990629997</v>
      </c>
      <c r="G37" s="37">
        <f>+'[1]Recursos de clientes'!$G$37</f>
        <v>38999.426034060001</v>
      </c>
      <c r="H37" s="38">
        <f t="shared" ref="H37:H46" si="2">IF(ISERROR($F37/G37),"-",$F37/G37-1)</f>
        <v>1.6481626063127974E-2</v>
      </c>
    </row>
    <row r="38" spans="2:8" x14ac:dyDescent="0.25">
      <c r="B38" s="1" t="s">
        <v>94</v>
      </c>
      <c r="F38" s="10">
        <f t="shared" si="1"/>
        <v>2326.9769999999999</v>
      </c>
      <c r="G38" s="11">
        <f>+'[1]Recursos de clientes'!$G$38</f>
        <v>2011.03</v>
      </c>
      <c r="H38" s="35">
        <f t="shared" si="2"/>
        <v>0.15710705459391461</v>
      </c>
    </row>
    <row r="39" spans="2:8" x14ac:dyDescent="0.25">
      <c r="B39" s="1" t="s">
        <v>95</v>
      </c>
      <c r="F39" s="10">
        <f t="shared" si="1"/>
        <v>37315.222990629998</v>
      </c>
      <c r="G39" s="11">
        <f>+G37-G38</f>
        <v>36988.396034060002</v>
      </c>
      <c r="H39" s="35">
        <f t="shared" si="2"/>
        <v>8.8359321196043172E-3</v>
      </c>
    </row>
    <row r="40" spans="2:8" x14ac:dyDescent="0.25">
      <c r="B40" s="21" t="s">
        <v>96</v>
      </c>
      <c r="C40" s="21"/>
      <c r="D40" s="21"/>
      <c r="E40" s="21"/>
      <c r="F40" s="22">
        <f t="shared" si="1"/>
        <v>25557.86</v>
      </c>
      <c r="G40" s="23">
        <f>+'[1]Recursos de clientes'!$G$40</f>
        <v>23789.755000000001</v>
      </c>
      <c r="H40" s="41">
        <f t="shared" si="2"/>
        <v>7.432211891211149E-2</v>
      </c>
    </row>
    <row r="41" spans="2:8" x14ac:dyDescent="0.25">
      <c r="B41" s="21" t="s">
        <v>97</v>
      </c>
      <c r="C41" s="21"/>
      <c r="D41" s="21"/>
      <c r="E41" s="21"/>
      <c r="F41" s="22">
        <f t="shared" si="1"/>
        <v>11328.359146949999</v>
      </c>
      <c r="G41" s="23">
        <f>+'[1]Recursos de clientes'!$G$41</f>
        <v>11889.503008449999</v>
      </c>
      <c r="H41" s="41">
        <f t="shared" si="2"/>
        <v>-4.7196578452538329E-2</v>
      </c>
    </row>
    <row r="42" spans="2:8" x14ac:dyDescent="0.25">
      <c r="B42" s="21" t="s">
        <v>99</v>
      </c>
      <c r="C42" s="21"/>
      <c r="D42" s="21"/>
      <c r="E42" s="21"/>
      <c r="F42" s="22">
        <f t="shared" si="1"/>
        <v>419.43799999999999</v>
      </c>
      <c r="G42" s="23">
        <f>+'[1]Recursos de clientes'!$G$42</f>
        <v>1294.567</v>
      </c>
      <c r="H42" s="41">
        <f t="shared" si="2"/>
        <v>-0.67600131936006402</v>
      </c>
    </row>
    <row r="43" spans="2:8" x14ac:dyDescent="0.25">
      <c r="B43" s="1" t="s">
        <v>128</v>
      </c>
      <c r="F43" s="10">
        <f t="shared" si="1"/>
        <v>27732.145</v>
      </c>
      <c r="G43" s="11">
        <f>+'[1]Recursos de clientes'!$G$43</f>
        <v>25657.411</v>
      </c>
      <c r="H43" s="35">
        <f t="shared" si="2"/>
        <v>8.0862952228500484E-2</v>
      </c>
    </row>
    <row r="44" spans="2:8" x14ac:dyDescent="0.25">
      <c r="B44" s="1" t="s">
        <v>129</v>
      </c>
      <c r="F44" s="10">
        <f t="shared" si="1"/>
        <v>11897.549146949999</v>
      </c>
      <c r="G44" s="11">
        <f>+'[1]Recursos de clientes'!$G$44</f>
        <v>13321.10600845</v>
      </c>
      <c r="H44" s="35">
        <f t="shared" si="2"/>
        <v>-0.10686476487740537</v>
      </c>
    </row>
    <row r="45" spans="2:8" x14ac:dyDescent="0.25">
      <c r="B45" s="1" t="s">
        <v>101</v>
      </c>
      <c r="F45" s="10">
        <f t="shared" si="1"/>
        <v>18917.485908609993</v>
      </c>
      <c r="G45" s="11">
        <f>+'[1]Recursos de clientes'!$G$45</f>
        <v>17869.002059859999</v>
      </c>
      <c r="H45" s="35">
        <f t="shared" si="2"/>
        <v>5.8676127812713919E-2</v>
      </c>
    </row>
    <row r="46" spans="2:8" x14ac:dyDescent="0.25">
      <c r="B46" s="5" t="s">
        <v>125</v>
      </c>
      <c r="C46" s="5"/>
      <c r="D46" s="5"/>
      <c r="E46" s="5"/>
      <c r="F46" s="17">
        <f t="shared" si="1"/>
        <v>58559.685899239994</v>
      </c>
      <c r="G46" s="37">
        <f>+G45+G37</f>
        <v>56868.428093919996</v>
      </c>
      <c r="H46" s="38">
        <f t="shared" si="2"/>
        <v>2.9739837410783121E-2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141</v>
      </c>
    </row>
    <row r="12" spans="2:8" ht="17.25" x14ac:dyDescent="0.3">
      <c r="B12" s="6" t="s">
        <v>9</v>
      </c>
      <c r="G12" s="4"/>
    </row>
    <row r="13" spans="2:8" x14ac:dyDescent="0.25">
      <c r="B13" s="13" t="s">
        <v>149</v>
      </c>
      <c r="G13" s="4"/>
    </row>
    <row r="14" spans="2:8" x14ac:dyDescent="0.25">
      <c r="B14" s="7"/>
      <c r="C14" s="7"/>
      <c r="D14" s="7"/>
      <c r="E14" s="7"/>
      <c r="F14" s="8" t="s">
        <v>145</v>
      </c>
      <c r="G14" s="9" t="s">
        <v>146</v>
      </c>
      <c r="H14" s="9" t="s">
        <v>10</v>
      </c>
    </row>
    <row r="15" spans="2:8" x14ac:dyDescent="0.25">
      <c r="B15" s="5" t="s">
        <v>2</v>
      </c>
      <c r="C15" s="5"/>
      <c r="D15" s="5"/>
      <c r="E15" s="5"/>
      <c r="F15" s="17">
        <f>+'[1]Crédito a la clientela'!$F$15</f>
        <v>44039.108999999997</v>
      </c>
      <c r="G15" s="37">
        <f>+'[1]Crédito a la clientela'!$G$15</f>
        <v>43661.41</v>
      </c>
      <c r="H15" s="69">
        <f>+F15/G15-1</f>
        <v>8.6506367980327958E-3</v>
      </c>
    </row>
    <row r="16" spans="2:8" s="21" customFormat="1" x14ac:dyDescent="0.25">
      <c r="B16" s="21" t="s">
        <v>131</v>
      </c>
      <c r="F16" s="22">
        <f>+'[1]Crédito a la clientela'!$F$16</f>
        <v>45281.445</v>
      </c>
      <c r="G16" s="23">
        <f>+'[1]Crédito a la clientela'!$G$16</f>
        <v>45297.732000000004</v>
      </c>
      <c r="H16" s="26">
        <f t="shared" ref="H16:H23" si="0">+F16/G16-1</f>
        <v>-3.5955442537394244E-4</v>
      </c>
    </row>
    <row r="17" spans="2:11" x14ac:dyDescent="0.25">
      <c r="B17" s="1" t="s">
        <v>94</v>
      </c>
      <c r="F17" s="10">
        <f>+'[1]Crédito a la clientela'!$F$17</f>
        <v>3654.0500000000011</v>
      </c>
      <c r="G17" s="11">
        <f>+'[1]Crédito a la clientela'!$G$17</f>
        <v>3210.4040000000055</v>
      </c>
      <c r="H17" s="26">
        <f t="shared" si="0"/>
        <v>0.13819008448780745</v>
      </c>
    </row>
    <row r="18" spans="2:11" x14ac:dyDescent="0.25">
      <c r="B18" s="1" t="s">
        <v>95</v>
      </c>
      <c r="F18" s="10">
        <f>+'[1]Crédito a la clientela'!$F$18</f>
        <v>41627.394999999997</v>
      </c>
      <c r="G18" s="11">
        <f>+'[1]Crédito a la clientela'!$G$18</f>
        <v>42087.328000000001</v>
      </c>
      <c r="H18" s="26">
        <f t="shared" si="0"/>
        <v>-1.0928063668000143E-2</v>
      </c>
      <c r="J18" s="12"/>
      <c r="K18" s="12"/>
    </row>
    <row r="19" spans="2:11" x14ac:dyDescent="0.25">
      <c r="B19" s="21" t="s">
        <v>102</v>
      </c>
      <c r="C19" s="21"/>
      <c r="D19" s="21"/>
      <c r="E19" s="21"/>
      <c r="F19" s="22">
        <f>+'[1]Crédito a la clientela'!$F$19</f>
        <v>33747.239000000001</v>
      </c>
      <c r="G19" s="23">
        <f>+'[1]Crédito a la clientela'!$G$19</f>
        <v>35288.639999999999</v>
      </c>
      <c r="H19" s="67">
        <f t="shared" si="0"/>
        <v>-4.3679807439447882E-2</v>
      </c>
    </row>
    <row r="20" spans="2:11" x14ac:dyDescent="0.25">
      <c r="B20" s="21" t="s">
        <v>103</v>
      </c>
      <c r="C20" s="21"/>
      <c r="D20" s="21"/>
      <c r="E20" s="21"/>
      <c r="F20" s="22">
        <f>+'[1]Crédito a la clientela'!$F$20</f>
        <v>7880.1559999999954</v>
      </c>
      <c r="G20" s="23">
        <f>+'[1]Crédito a la clientela'!$G$20</f>
        <v>6798.6880000000019</v>
      </c>
      <c r="H20" s="67">
        <f t="shared" si="0"/>
        <v>0.15907010293750701</v>
      </c>
    </row>
    <row r="21" spans="2:11" x14ac:dyDescent="0.25">
      <c r="B21" s="5" t="s">
        <v>136</v>
      </c>
      <c r="C21" s="5"/>
      <c r="D21" s="5"/>
      <c r="E21" s="5"/>
      <c r="F21" s="17">
        <f>+'[1]Crédito a la clientela'!$F$21</f>
        <v>31731.798999999999</v>
      </c>
      <c r="G21" s="37">
        <f>+'[1]Crédito a la clientela'!$G$21</f>
        <v>32260.817999999999</v>
      </c>
      <c r="H21" s="69">
        <f t="shared" si="0"/>
        <v>-1.6398189283359121E-2</v>
      </c>
    </row>
    <row r="22" spans="2:11" x14ac:dyDescent="0.25">
      <c r="B22" s="21" t="s">
        <v>102</v>
      </c>
      <c r="C22" s="21"/>
      <c r="D22" s="21"/>
      <c r="E22" s="21"/>
      <c r="F22" s="22">
        <f>+'[1]Crédito a la clientela'!$F$22</f>
        <v>29549.838</v>
      </c>
      <c r="G22" s="23">
        <f>+'[1]Crédito a la clientela'!$G$22</f>
        <v>30188.705000000002</v>
      </c>
      <c r="H22" s="67">
        <f t="shared" si="0"/>
        <v>-2.1162451320783759E-2</v>
      </c>
    </row>
    <row r="23" spans="2:11" x14ac:dyDescent="0.25">
      <c r="B23" s="21" t="s">
        <v>103</v>
      </c>
      <c r="C23" s="21"/>
      <c r="D23" s="21"/>
      <c r="E23" s="21"/>
      <c r="F23" s="22">
        <f>+'[1]Crédito a la clientela'!$F$23</f>
        <v>2181.9609999999993</v>
      </c>
      <c r="G23" s="23">
        <f>+'[1]Crédito a la clientela'!$G$23</f>
        <v>2072.1129999999976</v>
      </c>
      <c r="H23" s="67">
        <f t="shared" si="0"/>
        <v>5.3012552886836817E-2</v>
      </c>
    </row>
    <row r="24" spans="2:11" x14ac:dyDescent="0.25">
      <c r="F24" s="12"/>
      <c r="G24" s="12"/>
      <c r="H24" s="26"/>
    </row>
    <row r="25" spans="2:11" x14ac:dyDescent="0.25">
      <c r="F25" s="12"/>
      <c r="G25" s="12"/>
      <c r="H25" s="26"/>
    </row>
    <row r="26" spans="2:11" x14ac:dyDescent="0.25">
      <c r="F26" s="12"/>
      <c r="G26" s="12"/>
      <c r="H26" s="26"/>
    </row>
    <row r="30" spans="2:11" ht="17.25" x14ac:dyDescent="0.3">
      <c r="B30" s="6" t="s">
        <v>11</v>
      </c>
      <c r="G30" s="4"/>
    </row>
    <row r="31" spans="2:11" x14ac:dyDescent="0.25">
      <c r="B31" s="13" t="s">
        <v>149</v>
      </c>
      <c r="G31" s="4"/>
    </row>
    <row r="32" spans="2:11" x14ac:dyDescent="0.25">
      <c r="B32" s="7"/>
      <c r="C32" s="7"/>
      <c r="D32" s="7"/>
      <c r="E32" s="7"/>
      <c r="F32" s="8" t="s">
        <v>145</v>
      </c>
      <c r="G32" s="9" t="s">
        <v>140</v>
      </c>
      <c r="H32" s="9" t="s">
        <v>10</v>
      </c>
    </row>
    <row r="33" spans="2:8" s="5" customFormat="1" x14ac:dyDescent="0.25">
      <c r="B33" s="5" t="s">
        <v>2</v>
      </c>
      <c r="F33" s="17">
        <f>+F15</f>
        <v>44039.108999999997</v>
      </c>
      <c r="G33" s="37">
        <f>+'[1]Crédito a la clientela'!$G$33</f>
        <v>42169.372000000003</v>
      </c>
      <c r="H33" s="69">
        <f>+F33/G33-1</f>
        <v>4.4338744243096473E-2</v>
      </c>
    </row>
    <row r="34" spans="2:8" x14ac:dyDescent="0.25">
      <c r="B34" s="21" t="s">
        <v>131</v>
      </c>
      <c r="C34" s="21"/>
      <c r="D34" s="21"/>
      <c r="E34" s="21"/>
      <c r="F34" s="22">
        <f t="shared" ref="F34:F41" si="1">+F16</f>
        <v>45281.445</v>
      </c>
      <c r="G34" s="23">
        <f>+'[1]Crédito a la clientela'!$G$34</f>
        <v>43490.527999999998</v>
      </c>
      <c r="H34" s="26">
        <f t="shared" ref="H34:H41" si="2">+F34/G34-1</f>
        <v>4.1179472458922506E-2</v>
      </c>
    </row>
    <row r="35" spans="2:8" x14ac:dyDescent="0.25">
      <c r="B35" s="1" t="s">
        <v>94</v>
      </c>
      <c r="F35" s="10">
        <f t="shared" si="1"/>
        <v>3654.0500000000011</v>
      </c>
      <c r="G35" s="11">
        <f>+'[1]Crédito a la clientela'!$G$35</f>
        <v>2742.2390000000032</v>
      </c>
      <c r="H35" s="26">
        <f t="shared" si="2"/>
        <v>0.33250602883264246</v>
      </c>
    </row>
    <row r="36" spans="2:8" x14ac:dyDescent="0.25">
      <c r="B36" s="1" t="s">
        <v>95</v>
      </c>
      <c r="F36" s="10">
        <f t="shared" si="1"/>
        <v>41627.394999999997</v>
      </c>
      <c r="G36" s="11">
        <f>+'[1]Crédito a la clientela'!$G$36</f>
        <v>40748.288999999997</v>
      </c>
      <c r="H36" s="26">
        <f t="shared" si="2"/>
        <v>2.1574059220007991E-2</v>
      </c>
    </row>
    <row r="37" spans="2:8" s="21" customFormat="1" x14ac:dyDescent="0.25">
      <c r="B37" s="21" t="s">
        <v>102</v>
      </c>
      <c r="F37" s="22">
        <f t="shared" si="1"/>
        <v>33747.239000000001</v>
      </c>
      <c r="G37" s="23">
        <f>+'[1]Crédito a la clientela'!$G$37</f>
        <v>34054.837</v>
      </c>
      <c r="H37" s="67">
        <f t="shared" si="2"/>
        <v>-9.0324320154578919E-3</v>
      </c>
    </row>
    <row r="38" spans="2:8" s="21" customFormat="1" x14ac:dyDescent="0.25">
      <c r="B38" s="21" t="s">
        <v>103</v>
      </c>
      <c r="F38" s="22">
        <f t="shared" si="1"/>
        <v>7880.1559999999954</v>
      </c>
      <c r="G38" s="23">
        <f>+'[1]Crédito a la clientela'!$G$38</f>
        <v>6693.4519999999975</v>
      </c>
      <c r="H38" s="67">
        <f t="shared" si="2"/>
        <v>0.17729327109539272</v>
      </c>
    </row>
    <row r="39" spans="2:8" s="5" customFormat="1" x14ac:dyDescent="0.25">
      <c r="B39" s="5" t="s">
        <v>136</v>
      </c>
      <c r="F39" s="17">
        <f t="shared" si="1"/>
        <v>31731.798999999999</v>
      </c>
      <c r="G39" s="37">
        <f>+'[1]Crédito a la clientela'!$G$39</f>
        <v>31392.618999999999</v>
      </c>
      <c r="H39" s="69">
        <f t="shared" si="2"/>
        <v>1.0804450562089229E-2</v>
      </c>
    </row>
    <row r="40" spans="2:8" s="21" customFormat="1" x14ac:dyDescent="0.25">
      <c r="B40" s="21" t="s">
        <v>102</v>
      </c>
      <c r="F40" s="22">
        <f t="shared" si="1"/>
        <v>29549.838</v>
      </c>
      <c r="G40" s="23">
        <f>+'[1]Crédito a la clientela'!$G$40</f>
        <v>29682.144</v>
      </c>
      <c r="H40" s="67">
        <f t="shared" si="2"/>
        <v>-4.4574273340901582E-3</v>
      </c>
    </row>
    <row r="41" spans="2:8" s="21" customFormat="1" x14ac:dyDescent="0.25">
      <c r="B41" s="21" t="s">
        <v>103</v>
      </c>
      <c r="F41" s="22">
        <f t="shared" si="1"/>
        <v>2181.9609999999993</v>
      </c>
      <c r="G41" s="23">
        <f>+'[1]Crédito a la clientela'!$G$41</f>
        <v>1710.4749999999985</v>
      </c>
      <c r="H41" s="67">
        <f t="shared" si="2"/>
        <v>0.27564623861792836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Contents</vt:lpstr>
      <vt:lpstr>KF-B</vt:lpstr>
      <vt:lpstr>KF-P</vt:lpstr>
      <vt:lpstr>KF-C&amp;L</vt:lpstr>
      <vt:lpstr>KF-O</vt:lpstr>
      <vt:lpstr>P&amp;L</vt:lpstr>
      <vt:lpstr>Balance sheet</vt:lpstr>
      <vt:lpstr>Customer funds</vt:lpstr>
      <vt:lpstr>Customer loans</vt:lpstr>
      <vt:lpstr>NPL</vt:lpstr>
      <vt:lpstr>Solvency</vt:lpstr>
      <vt:lpstr>'Balance sheet'!Área_de_impresión</vt:lpstr>
      <vt:lpstr>'Customer funds'!Área_de_impresión</vt:lpstr>
      <vt:lpstr>'Customer loans'!Área_de_impresión</vt:lpstr>
      <vt:lpstr>'KF-B'!Área_de_impresión</vt:lpstr>
      <vt:lpstr>'KF-C&amp;L'!Área_de_impresión</vt:lpstr>
      <vt:lpstr>'KF-O'!Área_de_impresión</vt:lpstr>
      <vt:lpstr>'KF-P'!Área_de_impresión</vt:lpstr>
      <vt:lpstr>NPL!Área_de_impresión</vt:lpstr>
      <vt:lpstr>'P&amp;L'!Área_de_impresión</vt:lpstr>
      <vt:lpstr>Solvency!Área_de_impresión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Cacho Zarauz Eider</cp:lastModifiedBy>
  <cp:lastPrinted>2017-09-29T10:08:55Z</cp:lastPrinted>
  <dcterms:created xsi:type="dcterms:W3CDTF">2017-01-30T09:33:19Z</dcterms:created>
  <dcterms:modified xsi:type="dcterms:W3CDTF">2017-11-13T11:58:34Z</dcterms:modified>
</cp:coreProperties>
</file>