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30" windowWidth="19215" windowHeight="6135" tabRatio="802"/>
  </bookViews>
  <sheets>
    <sheet name="Contents" sheetId="22" r:id="rId1"/>
    <sheet name="KF-B" sheetId="11" r:id="rId2"/>
    <sheet name="KF-P" sheetId="15" r:id="rId3"/>
    <sheet name="KF-C&amp;L" sheetId="16" r:id="rId4"/>
    <sheet name="KF-O" sheetId="17" r:id="rId5"/>
    <sheet name="P&amp;L" sheetId="18" r:id="rId6"/>
    <sheet name="Balance sheet" sheetId="19" r:id="rId7"/>
    <sheet name="Customer funds" sheetId="20" r:id="rId8"/>
    <sheet name="Customer loans" sheetId="21" r:id="rId9"/>
    <sheet name="NPL+Cov" sheetId="24" r:id="rId10"/>
    <sheet name="Solvency" sheetId="23" r:id="rId11"/>
    <sheet name="Solvency (IFRS9) " sheetId="26" r:id="rId12"/>
  </sheets>
  <definedNames>
    <definedName name="_xlnm.Print_Area" localSheetId="6">'Balance sheet'!$A$4:$K$65</definedName>
    <definedName name="_xlnm.Print_Area" localSheetId="7">'Customer funds'!$A$4:$K$65</definedName>
    <definedName name="_xlnm.Print_Area" localSheetId="8">'Customer loans'!$A$4:$K$65</definedName>
    <definedName name="_xlnm.Print_Area" localSheetId="1">'KF-B'!$A$4:$K$65</definedName>
    <definedName name="_xlnm.Print_Area" localSheetId="3">'KF-C&amp;L'!$A$4:$K$65</definedName>
    <definedName name="_xlnm.Print_Area" localSheetId="4">'KF-O'!$A$4:$K$65</definedName>
    <definedName name="_xlnm.Print_Area" localSheetId="2">'KF-P'!$A$4:$K$65</definedName>
    <definedName name="_xlnm.Print_Area" localSheetId="9">'NPL+Cov'!$A$4:$K$65</definedName>
    <definedName name="_xlnm.Print_Area" localSheetId="5">'P&amp;L'!$A$4:$K$64</definedName>
    <definedName name="_xlnm.Print_Area" localSheetId="10">Solvency!$A$4:$K$65</definedName>
    <definedName name="_xlnm.Print_Area" localSheetId="11">'Solvency (IFRS9) '!$A$4:$J$58</definedName>
  </definedNames>
  <calcPr calcId="145621"/>
</workbook>
</file>

<file path=xl/calcChain.xml><?xml version="1.0" encoding="utf-8"?>
<calcChain xmlns="http://schemas.openxmlformats.org/spreadsheetml/2006/main">
  <c r="J19" i="18" l="1"/>
  <c r="H26" i="23" l="1"/>
  <c r="F54" i="23"/>
  <c r="H54" i="23" s="1"/>
  <c r="G22" i="23"/>
  <c r="G27" i="23" s="1"/>
  <c r="G50" i="23"/>
  <c r="G55" i="23" s="1"/>
  <c r="G51" i="23" l="1"/>
  <c r="G56" i="23" s="1"/>
  <c r="G52" i="23"/>
  <c r="G57" i="23" s="1"/>
  <c r="G23" i="23"/>
  <c r="G28" i="23" s="1"/>
  <c r="G24" i="23"/>
  <c r="G29" i="23" s="1"/>
  <c r="I23" i="19" l="1"/>
  <c r="I26" i="19"/>
  <c r="I41" i="19"/>
  <c r="I52" i="19" s="1"/>
  <c r="I56" i="19"/>
  <c r="I16" i="19"/>
  <c r="I20" i="19"/>
  <c r="G21" i="11"/>
  <c r="I57" i="19" l="1"/>
  <c r="I39" i="19"/>
  <c r="I29" i="18" l="1"/>
  <c r="J39" i="18"/>
  <c r="J37" i="18"/>
  <c r="J35" i="18"/>
  <c r="J34" i="18"/>
  <c r="J33" i="18"/>
  <c r="J32" i="18"/>
  <c r="J31" i="18"/>
  <c r="J30" i="18"/>
  <c r="J28" i="18"/>
  <c r="J26" i="18"/>
  <c r="J25" i="18"/>
  <c r="J24" i="18"/>
  <c r="J21" i="18"/>
  <c r="J20" i="18"/>
  <c r="J18" i="18"/>
  <c r="J17" i="18"/>
  <c r="J16" i="18"/>
  <c r="J15" i="18"/>
  <c r="I23" i="18" l="1"/>
  <c r="I22" i="18"/>
  <c r="I27" i="18" l="1"/>
  <c r="I36" i="18" l="1"/>
  <c r="I38" i="18" s="1"/>
  <c r="I40" i="18" l="1"/>
  <c r="H25" i="23" l="1"/>
  <c r="H21" i="23"/>
  <c r="H20" i="23"/>
  <c r="H18" i="23"/>
  <c r="H16" i="23"/>
  <c r="H15" i="23"/>
  <c r="G25" i="11"/>
  <c r="G23" i="11"/>
  <c r="G20" i="11"/>
  <c r="H17" i="23" l="1"/>
  <c r="H19" i="23"/>
  <c r="G16" i="11"/>
  <c r="G20" i="19" l="1"/>
  <c r="J18" i="19" l="1"/>
  <c r="H18" i="19"/>
  <c r="J24" i="19"/>
  <c r="H24" i="19"/>
  <c r="H29" i="19"/>
  <c r="J29" i="19"/>
  <c r="H31" i="19"/>
  <c r="J31" i="19"/>
  <c r="H35" i="19"/>
  <c r="J35" i="19"/>
  <c r="H37" i="19"/>
  <c r="J37" i="19"/>
  <c r="H43" i="19"/>
  <c r="J43" i="19"/>
  <c r="J17" i="19"/>
  <c r="H17" i="19"/>
  <c r="J19" i="19"/>
  <c r="H19" i="19"/>
  <c r="J22" i="19"/>
  <c r="H22" i="19"/>
  <c r="H25" i="19"/>
  <c r="J25" i="19"/>
  <c r="J28" i="19"/>
  <c r="H28" i="19"/>
  <c r="J30" i="19"/>
  <c r="H30" i="19"/>
  <c r="J32" i="19"/>
  <c r="H32" i="19"/>
  <c r="J34" i="19"/>
  <c r="H34" i="19"/>
  <c r="J36" i="19"/>
  <c r="H36" i="19"/>
  <c r="J38" i="19"/>
  <c r="H38" i="19"/>
  <c r="J42" i="19"/>
  <c r="H42" i="19"/>
  <c r="J44" i="19"/>
  <c r="H44" i="19"/>
  <c r="J46" i="19"/>
  <c r="H46" i="19"/>
  <c r="J48" i="19"/>
  <c r="H48" i="19"/>
  <c r="J50" i="19"/>
  <c r="H50" i="19"/>
  <c r="H53" i="19"/>
  <c r="J53" i="19"/>
  <c r="H55" i="19"/>
  <c r="J55" i="19"/>
  <c r="J15" i="19"/>
  <c r="H15" i="19"/>
  <c r="H21" i="19"/>
  <c r="J21" i="19"/>
  <c r="H27" i="19"/>
  <c r="J27" i="19"/>
  <c r="H33" i="19"/>
  <c r="J33" i="19"/>
  <c r="J40" i="19"/>
  <c r="H40" i="19"/>
  <c r="H45" i="19"/>
  <c r="J45" i="19"/>
  <c r="H47" i="19"/>
  <c r="J47" i="19"/>
  <c r="H49" i="19"/>
  <c r="J49" i="19"/>
  <c r="H51" i="19"/>
  <c r="J51" i="19"/>
  <c r="J54" i="19"/>
  <c r="H54" i="19"/>
  <c r="G41" i="19"/>
  <c r="G52" i="19" s="1"/>
  <c r="G26" i="19"/>
  <c r="G16" i="19"/>
  <c r="G23" i="19"/>
  <c r="G56" i="19"/>
  <c r="G45" i="20"/>
  <c r="G57" i="19" l="1"/>
  <c r="G39" i="19"/>
  <c r="G36" i="20"/>
  <c r="F20" i="19" l="1"/>
  <c r="F26" i="19"/>
  <c r="J26" i="19" l="1"/>
  <c r="H26" i="19"/>
  <c r="J20" i="19"/>
  <c r="H20" i="19"/>
  <c r="E18" i="16"/>
  <c r="I14" i="18" l="1"/>
  <c r="H14" i="18"/>
  <c r="F36" i="11" l="1"/>
  <c r="G35" i="20" l="1"/>
  <c r="G32" i="21"/>
  <c r="F31" i="16"/>
  <c r="F30" i="17"/>
  <c r="F30" i="15"/>
  <c r="G24" i="20" l="1"/>
  <c r="E38" i="11" l="1"/>
  <c r="G38" i="11" s="1"/>
  <c r="G15" i="20" l="1"/>
  <c r="G30" i="24" l="1"/>
  <c r="G14" i="20" l="1"/>
  <c r="G14" i="21" s="1"/>
  <c r="G14" i="24" s="1"/>
  <c r="F14" i="20"/>
  <c r="F14" i="21" s="1"/>
  <c r="F14" i="24" s="1"/>
  <c r="E20" i="16" l="1"/>
  <c r="E19" i="16"/>
  <c r="F14" i="11" l="1"/>
  <c r="F14" i="17" l="1"/>
  <c r="F14" i="16"/>
  <c r="F14" i="15"/>
  <c r="F30" i="24" l="1"/>
  <c r="F34" i="24"/>
  <c r="F33" i="24"/>
  <c r="F32" i="21"/>
  <c r="F35" i="24" l="1"/>
  <c r="F36" i="24" l="1"/>
  <c r="F22" i="23" l="1"/>
  <c r="H22" i="23" l="1"/>
  <c r="F23" i="23"/>
  <c r="F24" i="23"/>
  <c r="E14" i="11"/>
  <c r="H24" i="23" l="1"/>
  <c r="H23" i="23"/>
  <c r="E36" i="11"/>
  <c r="E14" i="17"/>
  <c r="E14" i="16"/>
  <c r="E31" i="16" s="1"/>
  <c r="E14" i="15"/>
  <c r="E30" i="15" s="1"/>
  <c r="F29" i="23"/>
  <c r="F28" i="23"/>
  <c r="F27" i="23"/>
  <c r="F43" i="23"/>
  <c r="H43" i="23" s="1"/>
  <c r="E16" i="16" l="1"/>
  <c r="E15" i="16"/>
  <c r="E17" i="16"/>
  <c r="H34" i="23"/>
  <c r="H33" i="23"/>
  <c r="H32" i="23"/>
  <c r="H30" i="23"/>
  <c r="H20" i="24" l="1"/>
  <c r="H18" i="24"/>
  <c r="F16" i="24" l="1"/>
  <c r="F32" i="24" l="1"/>
  <c r="F35" i="20"/>
  <c r="E30" i="17"/>
  <c r="G21" i="16" l="1"/>
  <c r="G23" i="16"/>
  <c r="G22" i="16"/>
  <c r="F41" i="19" l="1"/>
  <c r="H41" i="19" l="1"/>
  <c r="J41" i="19"/>
  <c r="H27" i="23"/>
  <c r="H28" i="23"/>
  <c r="H29" i="23"/>
  <c r="F62" i="23" l="1"/>
  <c r="H62" i="23" s="1"/>
  <c r="F58" i="23"/>
  <c r="H58" i="23" s="1"/>
  <c r="F61" i="23"/>
  <c r="H61" i="23" s="1"/>
  <c r="F60" i="23"/>
  <c r="H60" i="23" s="1"/>
  <c r="F53" i="23"/>
  <c r="H53" i="23" s="1"/>
  <c r="F52" i="23"/>
  <c r="H52" i="23" s="1"/>
  <c r="F51" i="23"/>
  <c r="H51" i="23" s="1"/>
  <c r="F50" i="23"/>
  <c r="H50" i="23" s="1"/>
  <c r="F49" i="23"/>
  <c r="H49" i="23" s="1"/>
  <c r="F48" i="23"/>
  <c r="H48" i="23" s="1"/>
  <c r="F47" i="23"/>
  <c r="H47" i="23" s="1"/>
  <c r="F46" i="23"/>
  <c r="H46" i="23" s="1"/>
  <c r="F45" i="23"/>
  <c r="H45" i="23" s="1"/>
  <c r="F44" i="23"/>
  <c r="H44" i="23" s="1"/>
  <c r="H36" i="24"/>
  <c r="H35" i="24"/>
  <c r="H34" i="24"/>
  <c r="H33" i="24"/>
  <c r="G32" i="24"/>
  <c r="F41" i="21"/>
  <c r="H41" i="21" s="1"/>
  <c r="F40" i="21"/>
  <c r="H40" i="21" s="1"/>
  <c r="F39" i="21"/>
  <c r="H39" i="21" s="1"/>
  <c r="F38" i="21"/>
  <c r="H38" i="21" s="1"/>
  <c r="F37" i="21"/>
  <c r="H37" i="21" s="1"/>
  <c r="F36" i="21"/>
  <c r="H36" i="21" s="1"/>
  <c r="F35" i="21"/>
  <c r="H35" i="21" s="1"/>
  <c r="G16" i="24"/>
  <c r="G15" i="21"/>
  <c r="F42" i="20"/>
  <c r="F40" i="20"/>
  <c r="F38" i="20"/>
  <c r="H38" i="20" s="1"/>
  <c r="F15" i="20"/>
  <c r="G33" i="21"/>
  <c r="F15" i="21"/>
  <c r="F16" i="19"/>
  <c r="H29" i="18"/>
  <c r="E36" i="17"/>
  <c r="E35" i="17"/>
  <c r="G35" i="17" s="1"/>
  <c r="E34" i="17"/>
  <c r="E33" i="17"/>
  <c r="G33" i="17" s="1"/>
  <c r="E32" i="17"/>
  <c r="E31" i="17"/>
  <c r="G31" i="17" s="1"/>
  <c r="F37" i="16"/>
  <c r="F36" i="16"/>
  <c r="F35" i="16"/>
  <c r="F34" i="16"/>
  <c r="F33" i="16"/>
  <c r="F32" i="16"/>
  <c r="E40" i="16"/>
  <c r="G40" i="16" s="1"/>
  <c r="E38" i="16"/>
  <c r="G38" i="16" s="1"/>
  <c r="F20" i="16"/>
  <c r="F19" i="16"/>
  <c r="F18" i="16"/>
  <c r="F17" i="16"/>
  <c r="F16" i="16"/>
  <c r="F15" i="16"/>
  <c r="F50" i="11"/>
  <c r="F44" i="11"/>
  <c r="F41" i="11"/>
  <c r="F40" i="11"/>
  <c r="F28" i="11"/>
  <c r="F24" i="20"/>
  <c r="E45" i="11"/>
  <c r="G45" i="11" s="1"/>
  <c r="F22" i="11"/>
  <c r="E43" i="11"/>
  <c r="G43" i="11" s="1"/>
  <c r="E42" i="11"/>
  <c r="G42" i="11" s="1"/>
  <c r="F19" i="11"/>
  <c r="E19" i="11"/>
  <c r="F18" i="11"/>
  <c r="F17" i="11"/>
  <c r="E17" i="11"/>
  <c r="G19" i="11" l="1"/>
  <c r="J29" i="18"/>
  <c r="G17" i="11"/>
  <c r="J16" i="19"/>
  <c r="H16" i="19"/>
  <c r="E41" i="11"/>
  <c r="G41" i="11" s="1"/>
  <c r="F24" i="11"/>
  <c r="E39" i="11"/>
  <c r="G31" i="24"/>
  <c r="F46" i="11"/>
  <c r="G15" i="24"/>
  <c r="G19" i="16"/>
  <c r="E37" i="16"/>
  <c r="G37" i="16" s="1"/>
  <c r="G20" i="16"/>
  <c r="E35" i="16"/>
  <c r="G35" i="16" s="1"/>
  <c r="G18" i="16"/>
  <c r="H40" i="20"/>
  <c r="H20" i="20"/>
  <c r="H42" i="20"/>
  <c r="G32" i="17"/>
  <c r="G34" i="17"/>
  <c r="G36" i="17"/>
  <c r="H17" i="21"/>
  <c r="H19" i="21"/>
  <c r="H21" i="21"/>
  <c r="H23" i="21"/>
  <c r="H18" i="21"/>
  <c r="H20" i="21"/>
  <c r="H22" i="21"/>
  <c r="F15" i="11"/>
  <c r="E22" i="11"/>
  <c r="E39" i="16"/>
  <c r="G39" i="16" s="1"/>
  <c r="G15" i="17"/>
  <c r="G17" i="17"/>
  <c r="G19" i="17"/>
  <c r="F37" i="11"/>
  <c r="F39" i="11"/>
  <c r="G16" i="17"/>
  <c r="G18" i="17"/>
  <c r="G20" i="17"/>
  <c r="E28" i="11"/>
  <c r="F23" i="19"/>
  <c r="H16" i="21"/>
  <c r="F48" i="11"/>
  <c r="H24" i="20"/>
  <c r="F45" i="20"/>
  <c r="H45" i="20" s="1"/>
  <c r="F26" i="11"/>
  <c r="E47" i="11"/>
  <c r="G47" i="11" s="1"/>
  <c r="H22" i="18"/>
  <c r="E18" i="11"/>
  <c r="E36" i="16"/>
  <c r="G36" i="16" s="1"/>
  <c r="H23" i="18"/>
  <c r="F36" i="20"/>
  <c r="H36" i="20" s="1"/>
  <c r="H15" i="20"/>
  <c r="H16" i="24"/>
  <c r="F33" i="21"/>
  <c r="F15" i="24"/>
  <c r="H15" i="21"/>
  <c r="F56" i="19"/>
  <c r="H17" i="20"/>
  <c r="H19" i="20"/>
  <c r="H21" i="20"/>
  <c r="F41" i="20"/>
  <c r="H41" i="20" s="1"/>
  <c r="F34" i="21"/>
  <c r="H17" i="24"/>
  <c r="H19" i="24"/>
  <c r="G22" i="11" l="1"/>
  <c r="J23" i="18"/>
  <c r="G18" i="11"/>
  <c r="J22" i="18"/>
  <c r="G28" i="11"/>
  <c r="G39" i="11"/>
  <c r="H23" i="19"/>
  <c r="J23" i="19"/>
  <c r="J56" i="19"/>
  <c r="H56" i="19"/>
  <c r="E50" i="11"/>
  <c r="G50" i="11" s="1"/>
  <c r="E44" i="11"/>
  <c r="G44" i="11" s="1"/>
  <c r="G37" i="20"/>
  <c r="G16" i="20"/>
  <c r="H15" i="24"/>
  <c r="F31" i="24"/>
  <c r="H31" i="24" s="1"/>
  <c r="E24" i="11"/>
  <c r="F52" i="19"/>
  <c r="F39" i="19"/>
  <c r="F55" i="23"/>
  <c r="H55" i="23" s="1"/>
  <c r="G15" i="16"/>
  <c r="F57" i="23"/>
  <c r="H57" i="23" s="1"/>
  <c r="G17" i="16"/>
  <c r="F56" i="23"/>
  <c r="H56" i="23" s="1"/>
  <c r="G16" i="16"/>
  <c r="H33" i="21"/>
  <c r="H32" i="24"/>
  <c r="H34" i="21"/>
  <c r="E40" i="11"/>
  <c r="G40" i="11" s="1"/>
  <c r="H27" i="18"/>
  <c r="G24" i="11" l="1"/>
  <c r="J27" i="18"/>
  <c r="G39" i="20"/>
  <c r="J52" i="19"/>
  <c r="H52" i="19"/>
  <c r="H39" i="19"/>
  <c r="J39" i="19"/>
  <c r="H36" i="18"/>
  <c r="F57" i="19"/>
  <c r="G25" i="20"/>
  <c r="G18" i="20"/>
  <c r="G46" i="20"/>
  <c r="F16" i="20"/>
  <c r="E46" i="11"/>
  <c r="G46" i="11" s="1"/>
  <c r="E26" i="11"/>
  <c r="E15" i="11"/>
  <c r="E34" i="16"/>
  <c r="G34" i="16" s="1"/>
  <c r="E33" i="16"/>
  <c r="G33" i="16" s="1"/>
  <c r="E32" i="16"/>
  <c r="G32" i="16" s="1"/>
  <c r="G15" i="11" l="1"/>
  <c r="J36" i="18"/>
  <c r="G26" i="11"/>
  <c r="H57" i="19"/>
  <c r="J57" i="19"/>
  <c r="F25" i="20"/>
  <c r="H25" i="20" s="1"/>
  <c r="H38" i="18"/>
  <c r="E48" i="11"/>
  <c r="G48" i="11" s="1"/>
  <c r="F37" i="20"/>
  <c r="H37" i="20" s="1"/>
  <c r="H16" i="20"/>
  <c r="F18" i="20"/>
  <c r="E37" i="11"/>
  <c r="G37" i="11" s="1"/>
  <c r="J38" i="18" l="1"/>
  <c r="G27" i="11"/>
  <c r="F46" i="20"/>
  <c r="H46" i="20" s="1"/>
  <c r="E49" i="11"/>
  <c r="G49" i="11" s="1"/>
  <c r="F39" i="20"/>
  <c r="H39" i="20" s="1"/>
  <c r="H40" i="18"/>
  <c r="H18" i="20"/>
  <c r="F44" i="20"/>
  <c r="F43" i="20"/>
  <c r="J40" i="18" l="1"/>
  <c r="H43" i="20"/>
  <c r="H44" i="20" l="1"/>
  <c r="H22" i="20" l="1"/>
  <c r="H23" i="20" l="1"/>
  <c r="G19" i="15" l="1"/>
  <c r="E35" i="15"/>
  <c r="G35" i="15" s="1"/>
  <c r="G18" i="15" l="1"/>
  <c r="E34" i="15"/>
  <c r="G34" i="15" s="1"/>
  <c r="G17" i="15"/>
  <c r="E33" i="15"/>
  <c r="G33" i="15" s="1"/>
  <c r="G15" i="15" l="1"/>
  <c r="E31" i="15"/>
  <c r="G31" i="15" s="1"/>
  <c r="G16" i="15" l="1"/>
  <c r="E32" i="15"/>
  <c r="G32" i="15" s="1"/>
</calcChain>
</file>

<file path=xl/sharedStrings.xml><?xml version="1.0" encoding="utf-8"?>
<sst xmlns="http://schemas.openxmlformats.org/spreadsheetml/2006/main" count="330" uniqueCount="177">
  <si>
    <t>Var.</t>
  </si>
  <si>
    <t>ROE</t>
  </si>
  <si>
    <t>ROA</t>
  </si>
  <si>
    <t>RORWA</t>
  </si>
  <si>
    <t>ROTE</t>
  </si>
  <si>
    <t>LCR</t>
  </si>
  <si>
    <t>NSFR</t>
  </si>
  <si>
    <t>Capital</t>
  </si>
  <si>
    <t>Pro-forma:</t>
  </si>
  <si>
    <t>Total Cash deposits</t>
  </si>
  <si>
    <t>Total Term deposits</t>
  </si>
  <si>
    <t>Pro-forma CET1 fully loaded</t>
  </si>
  <si>
    <t>LtD</t>
  </si>
  <si>
    <t>Quarterly report</t>
  </si>
  <si>
    <r>
      <rPr>
        <b/>
        <sz val="18"/>
        <color theme="1"/>
        <rFont val="Calibri"/>
        <family val="2"/>
        <scheme val="minor"/>
      </rPr>
      <t>Key figures.</t>
    </r>
    <r>
      <rPr>
        <sz val="18"/>
        <color theme="1"/>
        <rFont val="Calibri"/>
        <family val="2"/>
        <scheme val="minor"/>
      </rPr>
      <t xml:space="preserve"> Balance sheet</t>
    </r>
  </si>
  <si>
    <t>YoY performance</t>
  </si>
  <si>
    <t>Amounts in million of Euros</t>
  </si>
  <si>
    <t>Total assets</t>
  </si>
  <si>
    <t>Debt instruments</t>
  </si>
  <si>
    <t>Equity instruments (AFS)</t>
  </si>
  <si>
    <t>Equity investments</t>
  </si>
  <si>
    <t>Customer loans</t>
  </si>
  <si>
    <t>Negotiable debt securities</t>
  </si>
  <si>
    <t>o/w Subordinated debt</t>
  </si>
  <si>
    <t>Customer deposits</t>
  </si>
  <si>
    <t>o/w multiseller CBs</t>
  </si>
  <si>
    <t>Pro-forma: excluding multi-CBs</t>
  </si>
  <si>
    <t>Off-balance sheet items</t>
  </si>
  <si>
    <t>Total Customer funds</t>
  </si>
  <si>
    <t>Turnover</t>
  </si>
  <si>
    <t>Equity</t>
  </si>
  <si>
    <t>Last quarter performance</t>
  </si>
  <si>
    <r>
      <rPr>
        <b/>
        <sz val="18"/>
        <color theme="1"/>
        <rFont val="Calibri"/>
        <family val="2"/>
        <scheme val="minor"/>
      </rPr>
      <t>Key figures.</t>
    </r>
    <r>
      <rPr>
        <sz val="18"/>
        <color theme="1"/>
        <rFont val="Calibri"/>
        <family val="2"/>
        <scheme val="minor"/>
      </rPr>
      <t xml:space="preserve"> Profitability</t>
    </r>
  </si>
  <si>
    <t>Cost to Income ratio</t>
  </si>
  <si>
    <r>
      <rPr>
        <b/>
        <sz val="18"/>
        <color theme="1"/>
        <rFont val="Calibri"/>
        <family val="2"/>
        <scheme val="minor"/>
      </rPr>
      <t>Key figures.</t>
    </r>
    <r>
      <rPr>
        <sz val="18"/>
        <color theme="1"/>
        <rFont val="Calibri"/>
        <family val="2"/>
        <scheme val="minor"/>
      </rPr>
      <t xml:space="preserve"> Capital&amp;Liquidity</t>
    </r>
  </si>
  <si>
    <t>CET1 ratio</t>
  </si>
  <si>
    <t>Tier1 ratio</t>
  </si>
  <si>
    <t>Total capital ratio</t>
  </si>
  <si>
    <t>Leverage ratio</t>
  </si>
  <si>
    <t>Pro-forma Leverage ratio fully loaded</t>
  </si>
  <si>
    <r>
      <rPr>
        <b/>
        <sz val="18"/>
        <color theme="1"/>
        <rFont val="Calibri"/>
        <family val="2"/>
        <scheme val="minor"/>
      </rPr>
      <t>Key figures.</t>
    </r>
    <r>
      <rPr>
        <sz val="18"/>
        <color theme="1"/>
        <rFont val="Calibri"/>
        <family val="2"/>
        <scheme val="minor"/>
      </rPr>
      <t xml:space="preserve"> Other figures</t>
    </r>
  </si>
  <si>
    <t>Units</t>
  </si>
  <si>
    <t>Number of employees</t>
  </si>
  <si>
    <t>Number of branches</t>
  </si>
  <si>
    <t>Number of customers</t>
  </si>
  <si>
    <t>Number of retail customers</t>
  </si>
  <si>
    <t>Number of wholesale customers</t>
  </si>
  <si>
    <t>Number of ATMs</t>
  </si>
  <si>
    <t>P&amp;L statement</t>
  </si>
  <si>
    <t>Net interest income</t>
  </si>
  <si>
    <t>Dividends</t>
  </si>
  <si>
    <t>Share of profit/loss of companies accounted for using the equity method</t>
  </si>
  <si>
    <t>Net fees and commissions</t>
  </si>
  <si>
    <t>Gains/losses on financial assets and liabilities</t>
  </si>
  <si>
    <t>Exchange differences</t>
  </si>
  <si>
    <t>Other operating income/expense</t>
  </si>
  <si>
    <t>Gross income</t>
  </si>
  <si>
    <t>General expenses</t>
  </si>
  <si>
    <t>Staff costs</t>
  </si>
  <si>
    <t>Other general expenses</t>
  </si>
  <si>
    <t>Depreciation and amortisation</t>
  </si>
  <si>
    <t>Operating income before provisions</t>
  </si>
  <si>
    <t>Provisions (net)</t>
  </si>
  <si>
    <t>Impairment losses on financial assets (net)</t>
  </si>
  <si>
    <t>o/w loan-loss provisions</t>
  </si>
  <si>
    <t>o/w others</t>
  </si>
  <si>
    <t>Impairment losses on investments</t>
  </si>
  <si>
    <t>Impairment losses on non-financial assets</t>
  </si>
  <si>
    <t>Gains on disposal of assets not clasified as non-current assets held for sale</t>
  </si>
  <si>
    <t>Gains on non-current assets held for sale not classified as disc. op.</t>
  </si>
  <si>
    <t>Profit before tax</t>
  </si>
  <si>
    <t>Corporate income tax</t>
  </si>
  <si>
    <t>Consolidated profit</t>
  </si>
  <si>
    <t>Profit attributable to minority interests</t>
  </si>
  <si>
    <t>Profit attributable to the Parent company</t>
  </si>
  <si>
    <t>Balance sheet</t>
  </si>
  <si>
    <t>Cash and balances at central banks</t>
  </si>
  <si>
    <t>Financial assets held for trading</t>
  </si>
  <si>
    <t>Trading derivatives</t>
  </si>
  <si>
    <t xml:space="preserve">Equity instruments </t>
  </si>
  <si>
    <t>Debt securities</t>
  </si>
  <si>
    <t>Other financial assets at fair value through p&amp;l</t>
  </si>
  <si>
    <t>Available-for-sale financial assets</t>
  </si>
  <si>
    <t>Loans and receivables</t>
  </si>
  <si>
    <t>Central banks</t>
  </si>
  <si>
    <t>Bank deposits</t>
  </si>
  <si>
    <t>Customer loans and advances</t>
  </si>
  <si>
    <t>Held-to-maturity investments</t>
  </si>
  <si>
    <t>Non-current assets held for sale</t>
  </si>
  <si>
    <t>Hedging derivatives</t>
  </si>
  <si>
    <t>Reinsurance assets</t>
  </si>
  <si>
    <t>Tangible assets</t>
  </si>
  <si>
    <t>Intangible assets</t>
  </si>
  <si>
    <t>Tax assets</t>
  </si>
  <si>
    <t>Other assets</t>
  </si>
  <si>
    <t>TOTAL ASSETS</t>
  </si>
  <si>
    <t>Financial liabilities held for trading</t>
  </si>
  <si>
    <t>Financial liabilities at amortised cost</t>
  </si>
  <si>
    <t>Deposits from central banks</t>
  </si>
  <si>
    <t>Deposits from credit institutions</t>
  </si>
  <si>
    <t>Debt securities in issue</t>
  </si>
  <si>
    <t>Other financial liabilities</t>
  </si>
  <si>
    <t>Reinsurance liabilities</t>
  </si>
  <si>
    <t>Provisions</t>
  </si>
  <si>
    <t>Tax liabilities</t>
  </si>
  <si>
    <t>Other liabilities</t>
  </si>
  <si>
    <t>Total liabilities</t>
  </si>
  <si>
    <t>Valuation adjustments</t>
  </si>
  <si>
    <t>Minority interests</t>
  </si>
  <si>
    <t>Total equity</t>
  </si>
  <si>
    <t>TOTAL EQUITY AND LIABILITIES</t>
  </si>
  <si>
    <r>
      <t xml:space="preserve">Customer funds. </t>
    </r>
    <r>
      <rPr>
        <sz val="18"/>
        <color theme="1"/>
        <rFont val="Calibri"/>
        <family val="2"/>
        <scheme val="minor"/>
      </rPr>
      <t>Breakdown</t>
    </r>
  </si>
  <si>
    <t>Customer deposits net of multiseller CBs</t>
  </si>
  <si>
    <t>Public sector</t>
  </si>
  <si>
    <t>Private sector</t>
  </si>
  <si>
    <t>o/w Cash deposits</t>
  </si>
  <si>
    <t>o/w Term deposits</t>
  </si>
  <si>
    <t>o/w Repurchase agreements</t>
  </si>
  <si>
    <t>Off-balance Customer funds</t>
  </si>
  <si>
    <r>
      <t xml:space="preserve">Customer loans. </t>
    </r>
    <r>
      <rPr>
        <sz val="18"/>
        <color theme="1"/>
        <rFont val="Calibri"/>
        <family val="2"/>
        <scheme val="minor"/>
      </rPr>
      <t>Breakdown</t>
    </r>
  </si>
  <si>
    <t>Pro-forma: Gross Customer loans</t>
  </si>
  <si>
    <t>o/w Secured</t>
  </si>
  <si>
    <t>o/w Unsecured</t>
  </si>
  <si>
    <t>Households</t>
  </si>
  <si>
    <t>Doubtful</t>
  </si>
  <si>
    <r>
      <t>NPL ratio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</si>
  <si>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Loan coverage ratio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</si>
  <si>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Includes contigent risks</t>
    </r>
  </si>
  <si>
    <r>
      <t xml:space="preserve">Solvency. </t>
    </r>
    <r>
      <rPr>
        <sz val="18"/>
        <color theme="1"/>
        <rFont val="Calibri"/>
        <family val="2"/>
        <scheme val="minor"/>
      </rPr>
      <t>Breakdown</t>
    </r>
  </si>
  <si>
    <t>Reserves</t>
  </si>
  <si>
    <t>Retained earnings</t>
  </si>
  <si>
    <t>Deductions</t>
  </si>
  <si>
    <t>CET I capital</t>
  </si>
  <si>
    <t>Tier I capital</t>
  </si>
  <si>
    <t>Total capital</t>
  </si>
  <si>
    <t>RWA</t>
  </si>
  <si>
    <t xml:space="preserve">CET I ratio </t>
  </si>
  <si>
    <t>Tier I ratio</t>
  </si>
  <si>
    <t xml:space="preserve">Total Capital ratio </t>
  </si>
  <si>
    <t>CET I ratio fully loaded</t>
  </si>
  <si>
    <t xml:space="preserve">Total Capital fully loaded ratio </t>
  </si>
  <si>
    <t>Leverage fully loaded ratio</t>
  </si>
  <si>
    <t>Accumulated other comprehensive income</t>
  </si>
  <si>
    <t>1Q20</t>
  </si>
  <si>
    <r>
      <t xml:space="preserve">NPL and Coverage. </t>
    </r>
    <r>
      <rPr>
        <sz val="18"/>
        <color theme="1"/>
        <rFont val="Calibri"/>
        <family val="2"/>
        <scheme val="minor"/>
      </rPr>
      <t>Breakdown</t>
    </r>
  </si>
  <si>
    <t>o/w Credit risk</t>
  </si>
  <si>
    <t>2Q2020</t>
  </si>
  <si>
    <t>2Q20</t>
  </si>
  <si>
    <t>2Q19</t>
  </si>
  <si>
    <t>Comparison of institutions own funds&amp;capital and leverage ratios with and without the application of</t>
  </si>
  <si>
    <t>transitional arrangements for IFRS 9</t>
  </si>
  <si>
    <t>Q</t>
  </si>
  <si>
    <t>Q-2</t>
  </si>
  <si>
    <t>Q-4</t>
  </si>
  <si>
    <t>Available capital (amounts)</t>
  </si>
  <si>
    <t>Common Equity Tier 1 (CET1) capital</t>
  </si>
  <si>
    <t>Common Equity Tier 1 (CET1) capital as if IFRS 9 or analogous ECLs transitional arrangements had not been applied</t>
  </si>
  <si>
    <t>Tier 1 capital</t>
  </si>
  <si>
    <t>Tier 1 capital as if IFRS 9 or analogous ECLs transitional arrangements had not been applied</t>
  </si>
  <si>
    <t>Total capital as if IFRS 9 or analogous ECLs transitional arrangements had not been applied</t>
  </si>
  <si>
    <t>Risk-weighted assets (amounts)</t>
  </si>
  <si>
    <t>Total risk-weighted assets</t>
  </si>
  <si>
    <t>Total risk-weighted assets as if IFRS 9 or analogous ECLs transitional arrangements had not been applied</t>
  </si>
  <si>
    <t>Capital ratios</t>
  </si>
  <si>
    <t>Common Equity Tier 1 (as a percentage of risk exposure amount)</t>
  </si>
  <si>
    <t>Common Equity Tier 1 (as a percentage of risk exposure amount) as if IFRS 9 or analogous ECLs transitional arrangements had not been applied</t>
  </si>
  <si>
    <t>Tier 1 (as a percentage of risk exposure amount)</t>
  </si>
  <si>
    <t>Tier 1 (as a percentage of risk exposure amount) as if IFRS 9 or analogous ECLs transitional arrangements had not been applied</t>
  </si>
  <si>
    <t>Total capital (as a percentage of risk exposure amount)</t>
  </si>
  <si>
    <t>Total capital (as a percentage of risk exposure amount) as if IFRS 9 or analogous ECLs transitional arrangements had not been applied</t>
  </si>
  <si>
    <t>Leverage ratio total exposure measure</t>
  </si>
  <si>
    <t>Leverage ratio as if IFRS 9 or analogous ECLs transitional arrangements had not been applied</t>
  </si>
  <si>
    <r>
      <t>2Q20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</si>
  <si>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1Q20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</si>
  <si>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Capital ratios include the 40% of the cumulative Net income and provisions allocated to date</t>
    </r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</si>
  <si>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Capital ratios include the 50% of the cumulative Net income and provisions allocated to date</t>
    </r>
  </si>
  <si>
    <r>
      <t>2Q19</t>
    </r>
    <r>
      <rPr>
        <vertAlign val="super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</si>
</sst>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0" fontId="0" fillId="2" borderId="0" xfId="0" applyFill="1" applyAlignment="1">
      <alignment vertical="top"/>
    </xf>
    <xf numFmtId="10" fontId="0" fillId="2" borderId="0" xfId="1" applyNumberFormat="1" applyFont="1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0" fontId="6" fillId="2" borderId="0" xfId="0" applyFont="1" applyFill="1"/>
    <xf numFmtId="164" fontId="2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  <xf numFmtId="0" fontId="0" fillId="2" borderId="0" xfId="0" applyFont="1" applyFill="1"/>
    <xf numFmtId="164" fontId="0" fillId="3" borderId="0" xfId="0" applyNumberFormat="1" applyFont="1" applyFill="1" applyAlignment="1">
      <alignment horizontal="center"/>
    </xf>
    <xf numFmtId="0" fontId="9" fillId="2" borderId="0" xfId="0" applyFont="1" applyFill="1"/>
    <xf numFmtId="164" fontId="9" fillId="3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8" fillId="2" borderId="0" xfId="0" applyFont="1" applyFill="1"/>
    <xf numFmtId="164" fontId="0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0" fontId="1" fillId="3" borderId="0" xfId="1" applyNumberFormat="1" applyFont="1" applyFill="1" applyAlignment="1">
      <alignment horizontal="center"/>
    </xf>
    <xf numFmtId="10" fontId="1" fillId="2" borderId="0" xfId="1" applyNumberFormat="1" applyFont="1" applyFill="1" applyAlignment="1">
      <alignment horizontal="center"/>
    </xf>
    <xf numFmtId="166" fontId="1" fillId="2" borderId="0" xfId="1" applyNumberFormat="1" applyFont="1" applyFill="1" applyBorder="1" applyAlignment="1">
      <alignment horizontal="center"/>
    </xf>
    <xf numFmtId="3" fontId="1" fillId="3" borderId="0" xfId="1" applyNumberFormat="1" applyFont="1" applyFill="1" applyAlignment="1">
      <alignment horizontal="center"/>
    </xf>
    <xf numFmtId="3" fontId="1" fillId="2" borderId="0" xfId="1" applyNumberFormat="1" applyFont="1" applyFill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165" fontId="7" fillId="2" borderId="0" xfId="1" applyNumberFormat="1" applyFont="1" applyFill="1" applyBorder="1" applyAlignment="1">
      <alignment horizontal="center"/>
    </xf>
    <xf numFmtId="165" fontId="9" fillId="2" borderId="0" xfId="1" applyNumberFormat="1" applyFont="1" applyFill="1" applyBorder="1" applyAlignment="1">
      <alignment horizontal="center"/>
    </xf>
    <xf numFmtId="10" fontId="7" fillId="3" borderId="0" xfId="1" applyNumberFormat="1" applyFont="1" applyFill="1" applyAlignment="1">
      <alignment horizontal="center"/>
    </xf>
    <xf numFmtId="10" fontId="7" fillId="2" borderId="0" xfId="1" applyNumberFormat="1" applyFont="1" applyFill="1" applyAlignment="1">
      <alignment horizontal="center"/>
    </xf>
    <xf numFmtId="166" fontId="7" fillId="2" borderId="0" xfId="1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9" fillId="3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10" fontId="10" fillId="3" borderId="0" xfId="1" applyNumberFormat="1" applyFont="1" applyFill="1" applyAlignment="1">
      <alignment horizontal="center"/>
    </xf>
    <xf numFmtId="166" fontId="10" fillId="2" borderId="0" xfId="1" applyNumberFormat="1" applyFont="1" applyFill="1" applyBorder="1" applyAlignment="1">
      <alignment horizontal="center"/>
    </xf>
    <xf numFmtId="10" fontId="9" fillId="3" borderId="0" xfId="1" applyNumberFormat="1" applyFont="1" applyFill="1" applyAlignment="1">
      <alignment horizontal="center"/>
    </xf>
    <xf numFmtId="10" fontId="9" fillId="2" borderId="0" xfId="1" applyNumberFormat="1" applyFont="1" applyFill="1" applyAlignment="1">
      <alignment horizontal="center"/>
    </xf>
    <xf numFmtId="166" fontId="9" fillId="2" borderId="0" xfId="1" applyNumberFormat="1" applyFont="1" applyFill="1" applyBorder="1" applyAlignment="1">
      <alignment horizontal="center"/>
    </xf>
    <xf numFmtId="0" fontId="2" fillId="2" borderId="0" xfId="0" applyFont="1" applyFill="1" applyBorder="1"/>
    <xf numFmtId="164" fontId="10" fillId="3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center"/>
    </xf>
    <xf numFmtId="164" fontId="9" fillId="2" borderId="0" xfId="0" applyNumberFormat="1" applyFont="1" applyFill="1"/>
    <xf numFmtId="165" fontId="9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center"/>
    </xf>
    <xf numFmtId="10" fontId="2" fillId="3" borderId="0" xfId="1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66" fontId="2" fillId="2" borderId="0" xfId="1" applyNumberFormat="1" applyFont="1" applyFill="1" applyBorder="1" applyAlignment="1">
      <alignment horizontal="center"/>
    </xf>
    <xf numFmtId="0" fontId="5" fillId="2" borderId="0" xfId="0" applyFont="1" applyFill="1"/>
    <xf numFmtId="0" fontId="12" fillId="2" borderId="0" xfId="0" applyFont="1" applyFill="1" applyAlignment="1">
      <alignment vertical="top"/>
    </xf>
    <xf numFmtId="0" fontId="11" fillId="2" borderId="0" xfId="0" applyFont="1" applyFill="1" applyAlignment="1">
      <alignment horizontal="left"/>
    </xf>
    <xf numFmtId="10" fontId="0" fillId="3" borderId="0" xfId="1" applyNumberFormat="1" applyFont="1" applyFill="1" applyAlignment="1">
      <alignment horizontal="center"/>
    </xf>
    <xf numFmtId="10" fontId="10" fillId="2" borderId="0" xfId="1" applyNumberFormat="1" applyFont="1" applyFill="1" applyAlignment="1">
      <alignment horizontal="center"/>
    </xf>
    <xf numFmtId="0" fontId="9" fillId="2" borderId="0" xfId="0" applyFont="1" applyFill="1" applyAlignment="1">
      <alignment horizontal="left"/>
    </xf>
    <xf numFmtId="164" fontId="14" fillId="2" borderId="0" xfId="0" applyNumberFormat="1" applyFont="1" applyFill="1" applyBorder="1" applyAlignment="1">
      <alignment horizontal="center"/>
    </xf>
    <xf numFmtId="164" fontId="15" fillId="2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Alignment="1">
      <alignment horizontal="center"/>
    </xf>
    <xf numFmtId="164" fontId="16" fillId="2" borderId="0" xfId="0" applyNumberFormat="1" applyFont="1" applyFill="1" applyBorder="1" applyAlignment="1">
      <alignment horizontal="center"/>
    </xf>
    <xf numFmtId="164" fontId="17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/>
    <xf numFmtId="164" fontId="7" fillId="2" borderId="0" xfId="1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 vertical="top"/>
    </xf>
    <xf numFmtId="164" fontId="2" fillId="2" borderId="0" xfId="1" applyNumberFormat="1" applyFont="1" applyFill="1" applyBorder="1" applyAlignment="1">
      <alignment horizontal="center" vertical="top"/>
    </xf>
    <xf numFmtId="10" fontId="7" fillId="3" borderId="0" xfId="0" applyNumberFormat="1" applyFont="1" applyFill="1" applyAlignment="1">
      <alignment horizontal="center"/>
    </xf>
    <xf numFmtId="10" fontId="7" fillId="2" borderId="0" xfId="1" applyNumberFormat="1" applyFont="1" applyFill="1" applyBorder="1" applyAlignment="1">
      <alignment horizontal="center"/>
    </xf>
    <xf numFmtId="10" fontId="9" fillId="3" borderId="0" xfId="0" applyNumberFormat="1" applyFont="1" applyFill="1" applyAlignment="1">
      <alignment horizontal="center"/>
    </xf>
    <xf numFmtId="10" fontId="9" fillId="2" borderId="0" xfId="1" applyNumberFormat="1" applyFont="1" applyFill="1" applyBorder="1" applyAlignment="1">
      <alignment horizontal="center"/>
    </xf>
    <xf numFmtId="10" fontId="2" fillId="3" borderId="0" xfId="0" applyNumberFormat="1" applyFont="1" applyFill="1" applyAlignment="1">
      <alignment horizontal="center" vertical="top"/>
    </xf>
    <xf numFmtId="10" fontId="2" fillId="2" borderId="0" xfId="1" applyNumberFormat="1" applyFont="1" applyFill="1" applyBorder="1" applyAlignment="1">
      <alignment horizontal="center" vertical="top"/>
    </xf>
    <xf numFmtId="164" fontId="1" fillId="2" borderId="0" xfId="1" applyNumberFormat="1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9" fillId="2" borderId="0" xfId="0" applyFont="1" applyFill="1" applyAlignment="1"/>
    <xf numFmtId="0" fontId="0" fillId="2" borderId="0" xfId="0" applyFill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C1C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NPL+Cov'!A1"/><Relationship Id="rId3" Type="http://schemas.openxmlformats.org/officeDocument/2006/relationships/image" Target="../media/image1.emf"/><Relationship Id="rId7" Type="http://schemas.openxmlformats.org/officeDocument/2006/relationships/hyperlink" Target="#'Customer loans'!A1"/><Relationship Id="rId2" Type="http://schemas.openxmlformats.org/officeDocument/2006/relationships/hyperlink" Target="http://www.kutxabank.com/cs/Satellite/kutxabank/en/investor_relations/quick_view/key_figures" TargetMode="External"/><Relationship Id="rId1" Type="http://schemas.openxmlformats.org/officeDocument/2006/relationships/hyperlink" Target="#'KF-B'!A1"/><Relationship Id="rId6" Type="http://schemas.openxmlformats.org/officeDocument/2006/relationships/hyperlink" Target="#'Customer funds'!A1"/><Relationship Id="rId5" Type="http://schemas.openxmlformats.org/officeDocument/2006/relationships/hyperlink" Target="#'Balance sheet'!A1"/><Relationship Id="rId4" Type="http://schemas.openxmlformats.org/officeDocument/2006/relationships/hyperlink" Target="#'P&amp;L'!A1"/><Relationship Id="rId9" Type="http://schemas.openxmlformats.org/officeDocument/2006/relationships/hyperlink" Target="#Solvency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Contents!A1"/><Relationship Id="rId1" Type="http://schemas.openxmlformats.org/officeDocument/2006/relationships/hyperlink" Target="#Solvency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KF-P'!A1"/><Relationship Id="rId2" Type="http://schemas.openxmlformats.org/officeDocument/2006/relationships/hyperlink" Target="#Content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C&amp;L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t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C&amp;L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t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P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ts!A1"/><Relationship Id="rId1" Type="http://schemas.openxmlformats.org/officeDocument/2006/relationships/image" Target="../media/image2.emf"/><Relationship Id="rId5" Type="http://schemas.openxmlformats.org/officeDocument/2006/relationships/hyperlink" Target="#'KF-C&amp;L'!A1"/><Relationship Id="rId4" Type="http://schemas.openxmlformats.org/officeDocument/2006/relationships/hyperlink" Target="#'KF-P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Contents!A1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ontents!A1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Contents!A1"/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Contents!A1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12</xdr:row>
      <xdr:rowOff>0</xdr:rowOff>
    </xdr:from>
    <xdr:to>
      <xdr:col>4</xdr:col>
      <xdr:colOff>640583</xdr:colOff>
      <xdr:row>13</xdr:row>
      <xdr:rowOff>61500</xdr:rowOff>
    </xdr:to>
    <xdr:sp macro="" textlink="">
      <xdr:nvSpPr>
        <xdr:cNvPr id="2" name="67 Rectángulo redondeado"/>
        <xdr:cNvSpPr/>
      </xdr:nvSpPr>
      <xdr:spPr bwMode="auto">
        <a:xfrm>
          <a:off x="772583" y="2286000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0</xdr:colOff>
      <xdr:row>11</xdr:row>
      <xdr:rowOff>148168</xdr:rowOff>
    </xdr:from>
    <xdr:to>
      <xdr:col>4</xdr:col>
      <xdr:colOff>656167</xdr:colOff>
      <xdr:row>13</xdr:row>
      <xdr:rowOff>109954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62000" y="2243668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Key figures</a:t>
          </a:r>
        </a:p>
      </xdr:txBody>
    </xdr:sp>
    <xdr:clientData/>
  </xdr:twoCellAnchor>
  <xdr:twoCellAnchor>
    <xdr:from>
      <xdr:col>0</xdr:col>
      <xdr:colOff>761998</xdr:colOff>
      <xdr:row>2</xdr:row>
      <xdr:rowOff>190499</xdr:rowOff>
    </xdr:from>
    <xdr:to>
      <xdr:col>2</xdr:col>
      <xdr:colOff>604855</xdr:colOff>
      <xdr:row>8</xdr:row>
      <xdr:rowOff>7865</xdr:rowOff>
    </xdr:to>
    <xdr:pic>
      <xdr:nvPicPr>
        <xdr:cNvPr id="4" name="3 Imagen" descr="DIAPO_KUTXABANK_capas-4.eps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1998" y="571499"/>
          <a:ext cx="1366857" cy="960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14821</xdr:colOff>
      <xdr:row>14</xdr:row>
      <xdr:rowOff>57141</xdr:rowOff>
    </xdr:from>
    <xdr:to>
      <xdr:col>4</xdr:col>
      <xdr:colOff>644821</xdr:colOff>
      <xdr:row>15</xdr:row>
      <xdr:rowOff>118641</xdr:rowOff>
    </xdr:to>
    <xdr:sp macro="" textlink="">
      <xdr:nvSpPr>
        <xdr:cNvPr id="5" name="67 Rectángulo redondeado"/>
        <xdr:cNvSpPr/>
      </xdr:nvSpPr>
      <xdr:spPr bwMode="auto">
        <a:xfrm>
          <a:off x="776821" y="272414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8476</xdr:colOff>
      <xdr:row>16</xdr:row>
      <xdr:rowOff>124865</xdr:rowOff>
    </xdr:from>
    <xdr:to>
      <xdr:col>4</xdr:col>
      <xdr:colOff>638476</xdr:colOff>
      <xdr:row>17</xdr:row>
      <xdr:rowOff>186365</xdr:rowOff>
    </xdr:to>
    <xdr:sp macro="" textlink="">
      <xdr:nvSpPr>
        <xdr:cNvPr id="6" name="67 Rectángulo redondeado"/>
        <xdr:cNvSpPr/>
      </xdr:nvSpPr>
      <xdr:spPr bwMode="auto">
        <a:xfrm>
          <a:off x="770476" y="317286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19059</xdr:colOff>
      <xdr:row>18</xdr:row>
      <xdr:rowOff>188351</xdr:rowOff>
    </xdr:from>
    <xdr:to>
      <xdr:col>4</xdr:col>
      <xdr:colOff>649059</xdr:colOff>
      <xdr:row>20</xdr:row>
      <xdr:rowOff>59351</xdr:rowOff>
    </xdr:to>
    <xdr:sp macro="" textlink="">
      <xdr:nvSpPr>
        <xdr:cNvPr id="7" name="67 Rectángulo redondeado"/>
        <xdr:cNvSpPr/>
      </xdr:nvSpPr>
      <xdr:spPr bwMode="auto">
        <a:xfrm>
          <a:off x="781059" y="361735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21</xdr:row>
      <xdr:rowOff>65575</xdr:rowOff>
    </xdr:from>
    <xdr:to>
      <xdr:col>4</xdr:col>
      <xdr:colOff>642714</xdr:colOff>
      <xdr:row>22</xdr:row>
      <xdr:rowOff>127075</xdr:rowOff>
    </xdr:to>
    <xdr:sp macro="" textlink="">
      <xdr:nvSpPr>
        <xdr:cNvPr id="8" name="67 Rectángulo redondeado"/>
        <xdr:cNvSpPr/>
      </xdr:nvSpPr>
      <xdr:spPr bwMode="auto">
        <a:xfrm>
          <a:off x="774714" y="406607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2131</xdr:colOff>
      <xdr:row>23</xdr:row>
      <xdr:rowOff>129061</xdr:rowOff>
    </xdr:from>
    <xdr:to>
      <xdr:col>4</xdr:col>
      <xdr:colOff>632131</xdr:colOff>
      <xdr:row>25</xdr:row>
      <xdr:rowOff>61</xdr:rowOff>
    </xdr:to>
    <xdr:sp macro="" textlink="">
      <xdr:nvSpPr>
        <xdr:cNvPr id="9" name="67 Rectángulo redondeado"/>
        <xdr:cNvSpPr/>
      </xdr:nvSpPr>
      <xdr:spPr bwMode="auto">
        <a:xfrm>
          <a:off x="764131" y="451056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26</xdr:row>
      <xdr:rowOff>2047</xdr:rowOff>
    </xdr:from>
    <xdr:to>
      <xdr:col>4</xdr:col>
      <xdr:colOff>642714</xdr:colOff>
      <xdr:row>27</xdr:row>
      <xdr:rowOff>63547</xdr:rowOff>
    </xdr:to>
    <xdr:sp macro="" textlink="">
      <xdr:nvSpPr>
        <xdr:cNvPr id="10" name="67 Rectángulo redondeado"/>
        <xdr:cNvSpPr/>
      </xdr:nvSpPr>
      <xdr:spPr bwMode="auto">
        <a:xfrm>
          <a:off x="774714" y="4955047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4238</xdr:colOff>
      <xdr:row>14</xdr:row>
      <xdr:rowOff>4226</xdr:rowOff>
    </xdr:from>
    <xdr:to>
      <xdr:col>4</xdr:col>
      <xdr:colOff>660405</xdr:colOff>
      <xdr:row>15</xdr:row>
      <xdr:rowOff>156512</xdr:rowOff>
    </xdr:to>
    <xdr:sp macro="" textlink="">
      <xdr:nvSpPr>
        <xdr:cNvPr id="12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766238" y="267122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P&amp;L</a:t>
          </a:r>
        </a:p>
      </xdr:txBody>
    </xdr:sp>
    <xdr:clientData/>
  </xdr:twoCellAnchor>
  <xdr:twoCellAnchor>
    <xdr:from>
      <xdr:col>1</xdr:col>
      <xdr:colOff>8476</xdr:colOff>
      <xdr:row>16</xdr:row>
      <xdr:rowOff>82533</xdr:rowOff>
    </xdr:from>
    <xdr:to>
      <xdr:col>4</xdr:col>
      <xdr:colOff>664643</xdr:colOff>
      <xdr:row>18</xdr:row>
      <xdr:rowOff>44319</xdr:rowOff>
    </xdr:to>
    <xdr:sp macro="" textlink="">
      <xdr:nvSpPr>
        <xdr:cNvPr id="13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770476" y="3130533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Balance Sheet</a:t>
          </a:r>
        </a:p>
      </xdr:txBody>
    </xdr:sp>
    <xdr:clientData/>
  </xdr:twoCellAnchor>
  <xdr:twoCellAnchor>
    <xdr:from>
      <xdr:col>1</xdr:col>
      <xdr:colOff>4238</xdr:colOff>
      <xdr:row>18</xdr:row>
      <xdr:rowOff>141781</xdr:rowOff>
    </xdr:from>
    <xdr:to>
      <xdr:col>4</xdr:col>
      <xdr:colOff>660405</xdr:colOff>
      <xdr:row>20</xdr:row>
      <xdr:rowOff>103567</xdr:rowOff>
    </xdr:to>
    <xdr:sp macro="" textlink="">
      <xdr:nvSpPr>
        <xdr:cNvPr id="14" name="Text Box 6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766238" y="3570781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Customer funds</a:t>
          </a:r>
        </a:p>
      </xdr:txBody>
    </xdr:sp>
    <xdr:clientData/>
  </xdr:twoCellAnchor>
  <xdr:twoCellAnchor>
    <xdr:from>
      <xdr:col>1</xdr:col>
      <xdr:colOff>8476</xdr:colOff>
      <xdr:row>21</xdr:row>
      <xdr:rowOff>19005</xdr:rowOff>
    </xdr:from>
    <xdr:to>
      <xdr:col>4</xdr:col>
      <xdr:colOff>664643</xdr:colOff>
      <xdr:row>22</xdr:row>
      <xdr:rowOff>171291</xdr:rowOff>
    </xdr:to>
    <xdr:sp macro="" textlink="">
      <xdr:nvSpPr>
        <xdr:cNvPr id="15" name="Text Box 6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770476" y="4019505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Customer loans</a:t>
          </a:r>
        </a:p>
      </xdr:txBody>
    </xdr:sp>
    <xdr:clientData/>
  </xdr:twoCellAnchor>
  <xdr:twoCellAnchor>
    <xdr:from>
      <xdr:col>1</xdr:col>
      <xdr:colOff>12714</xdr:colOff>
      <xdr:row>23</xdr:row>
      <xdr:rowOff>76146</xdr:rowOff>
    </xdr:from>
    <xdr:to>
      <xdr:col>4</xdr:col>
      <xdr:colOff>668881</xdr:colOff>
      <xdr:row>25</xdr:row>
      <xdr:rowOff>37932</xdr:rowOff>
    </xdr:to>
    <xdr:sp macro="" textlink="">
      <xdr:nvSpPr>
        <xdr:cNvPr id="16" name="Text Box 6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774714" y="445764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NPL and Coverage</a:t>
          </a:r>
        </a:p>
      </xdr:txBody>
    </xdr:sp>
    <xdr:clientData/>
  </xdr:twoCellAnchor>
  <xdr:twoCellAnchor>
    <xdr:from>
      <xdr:col>1</xdr:col>
      <xdr:colOff>2131</xdr:colOff>
      <xdr:row>25</xdr:row>
      <xdr:rowOff>139632</xdr:rowOff>
    </xdr:from>
    <xdr:to>
      <xdr:col>4</xdr:col>
      <xdr:colOff>658298</xdr:colOff>
      <xdr:row>27</xdr:row>
      <xdr:rowOff>101418</xdr:rowOff>
    </xdr:to>
    <xdr:sp macro="" textlink="">
      <xdr:nvSpPr>
        <xdr:cNvPr id="17" name="Text Box 6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764131" y="4902132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Solvency</a:t>
          </a:r>
        </a:p>
      </xdr:txBody>
    </xdr:sp>
    <xdr:clientData/>
  </xdr:twoCellAnchor>
  <xdr:twoCellAnchor>
    <xdr:from>
      <xdr:col>0</xdr:col>
      <xdr:colOff>306927</xdr:colOff>
      <xdr:row>1</xdr:row>
      <xdr:rowOff>127000</xdr:rowOff>
    </xdr:from>
    <xdr:to>
      <xdr:col>3</xdr:col>
      <xdr:colOff>10</xdr:colOff>
      <xdr:row>10</xdr:row>
      <xdr:rowOff>149083</xdr:rowOff>
    </xdr:to>
    <xdr:sp macro="" textlink="">
      <xdr:nvSpPr>
        <xdr:cNvPr id="11" name="10 Elipse"/>
        <xdr:cNvSpPr/>
      </xdr:nvSpPr>
      <xdr:spPr>
        <a:xfrm>
          <a:off x="306927" y="317500"/>
          <a:ext cx="1979083" cy="1980000"/>
        </a:xfrm>
        <a:prstGeom prst="ellipse">
          <a:avLst/>
        </a:prstGeom>
        <a:noFill/>
        <a:ln>
          <a:solidFill>
            <a:srgbClr val="EC1C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751417</xdr:colOff>
      <xdr:row>1</xdr:row>
      <xdr:rowOff>42332</xdr:rowOff>
    </xdr:from>
    <xdr:to>
      <xdr:col>2</xdr:col>
      <xdr:colOff>440264</xdr:colOff>
      <xdr:row>2</xdr:row>
      <xdr:rowOff>132037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51417" y="232832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751417</xdr:colOff>
      <xdr:row>1</xdr:row>
      <xdr:rowOff>42332</xdr:rowOff>
    </xdr:from>
    <xdr:to>
      <xdr:col>2</xdr:col>
      <xdr:colOff>440264</xdr:colOff>
      <xdr:row>2</xdr:row>
      <xdr:rowOff>132037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51417" y="232832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2148371" y="258242"/>
    <xdr:ext cx="1224000" cy="216000"/>
    <xdr:sp macro="" textlink="">
      <xdr:nvSpPr>
        <xdr:cNvPr id="2" name="67 Rectángulo redondeado"/>
        <xdr:cNvSpPr/>
      </xdr:nvSpPr>
      <xdr:spPr bwMode="auto">
        <a:xfrm>
          <a:off x="2148371" y="258242"/>
          <a:ext cx="1224000" cy="216000"/>
        </a:xfrm>
        <a:prstGeom prst="roundRect">
          <a:avLst>
            <a:gd name="adj" fmla="val 50000"/>
          </a:avLst>
        </a:prstGeom>
        <a:solidFill>
          <a:srgbClr val="EC1C24"/>
        </a:solidFill>
        <a:ln>
          <a:solidFill>
            <a:srgbClr val="EC1C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2</xdr:col>
      <xdr:colOff>507959</xdr:colOff>
      <xdr:row>1</xdr:row>
      <xdr:rowOff>42383</xdr:rowOff>
    </xdr:from>
    <xdr:to>
      <xdr:col>4</xdr:col>
      <xdr:colOff>275169</xdr:colOff>
      <xdr:row>2</xdr:row>
      <xdr:rowOff>132088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2031959" y="232883"/>
          <a:ext cx="1462660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150" b="1" i="0">
              <a:solidFill>
                <a:schemeClr val="bg1"/>
              </a:solidFill>
              <a:latin typeface="Calibri" pitchFamily="34" charset="0"/>
            </a:rPr>
            <a:t>Phased</a:t>
          </a:r>
          <a:r>
            <a:rPr lang="es-ES" sz="1150" b="1" i="0" baseline="0">
              <a:solidFill>
                <a:schemeClr val="bg1"/>
              </a:solidFill>
              <a:latin typeface="Calibri" pitchFamily="34" charset="0"/>
            </a:rPr>
            <a:t>-in</a:t>
          </a:r>
          <a:endParaRPr lang="es-ES" sz="1150" b="1" i="0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absoluteAnchor>
    <xdr:pos x="751415" y="258191"/>
    <xdr:ext cx="1224000" cy="216000"/>
    <xdr:sp macro="" textlink="">
      <xdr:nvSpPr>
        <xdr:cNvPr id="4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730251</xdr:colOff>
      <xdr:row>1</xdr:row>
      <xdr:rowOff>21166</xdr:rowOff>
    </xdr:from>
    <xdr:to>
      <xdr:col>2</xdr:col>
      <xdr:colOff>419098</xdr:colOff>
      <xdr:row>2</xdr:row>
      <xdr:rowOff>110871</xdr:rowOff>
    </xdr:to>
    <xdr:sp macro="" textlink="">
      <xdr:nvSpPr>
        <xdr:cNvPr id="5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0251" y="211666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</a:t>
          </a:r>
          <a:r>
            <a:rPr lang="es-ES" sz="1200" b="1" baseline="0">
              <a:solidFill>
                <a:schemeClr val="tx1"/>
              </a:solidFill>
              <a:latin typeface="Calibri" pitchFamily="34" charset="0"/>
            </a:rPr>
            <a:t> 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423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1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1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15" name="67 Rectángulo redondeado"/>
        <xdr:cNvSpPr/>
      </xdr:nvSpPr>
      <xdr:spPr bwMode="auto">
        <a:xfrm>
          <a:off x="3780281" y="256086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16" name="67 Rectángulo redondeado"/>
        <xdr:cNvSpPr/>
      </xdr:nvSpPr>
      <xdr:spPr bwMode="auto">
        <a:xfrm>
          <a:off x="5287305" y="260324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11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423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17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317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Profitability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1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42333"/>
          <a:ext cx="1303910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Capital&amp;Liquidity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2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70482" y="42349"/>
          <a:ext cx="125738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Other figures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 sheet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Capital&amp;Liquidity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67307" y="232849"/>
          <a:ext cx="1254212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Other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figures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 sheet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Profitability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67307" y="232849"/>
          <a:ext cx="1254212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Other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figures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 sheet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Profitability</a:t>
          </a:r>
        </a:p>
      </xdr:txBody>
    </xdr:sp>
    <xdr:clientData/>
  </xdr:twoCellAnchor>
  <xdr:twoCellAnchor>
    <xdr:from>
      <xdr:col>5</xdr:col>
      <xdr:colOff>1026566</xdr:colOff>
      <xdr:row>1</xdr:row>
      <xdr:rowOff>42349</xdr:rowOff>
    </xdr:from>
    <xdr:to>
      <xdr:col>7</xdr:col>
      <xdr:colOff>391584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49316" y="232849"/>
          <a:ext cx="1301768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Capital&amp;Liquidity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755652</xdr:colOff>
      <xdr:row>1</xdr:row>
      <xdr:rowOff>31751</xdr:rowOff>
    </xdr:from>
    <xdr:to>
      <xdr:col>2</xdr:col>
      <xdr:colOff>444499</xdr:colOff>
      <xdr:row>2</xdr:row>
      <xdr:rowOff>121456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55652" y="222251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D10"/>
  <sheetViews>
    <sheetView showRowColHeaders="0" tabSelected="1" zoomScale="90" zoomScaleNormal="90" workbookViewId="0"/>
  </sheetViews>
  <sheetFormatPr baseColWidth="10" defaultRowHeight="15" x14ac:dyDescent="0.25"/>
  <cols>
    <col min="1" max="16384" width="11.42578125" style="1"/>
  </cols>
  <sheetData>
    <row r="10" spans="2:4" ht="33.75" x14ac:dyDescent="0.5">
      <c r="B10" s="69" t="s">
        <v>146</v>
      </c>
      <c r="D10" s="3" t="s">
        <v>13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62"/>
  <sheetViews>
    <sheetView showRowColHeaders="0" zoomScale="90" zoomScaleNormal="90" workbookViewId="0"/>
  </sheetViews>
  <sheetFormatPr baseColWidth="10" defaultRowHeight="15" x14ac:dyDescent="0.25"/>
  <cols>
    <col min="1" max="1" width="11.42578125" style="1"/>
    <col min="2" max="2" width="11.42578125" style="1" customWidth="1"/>
    <col min="3" max="4" width="11.42578125" style="1"/>
    <col min="5" max="5" width="11.42578125" style="1" customWidth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144</v>
      </c>
    </row>
    <row r="12" spans="2:8" ht="17.25" x14ac:dyDescent="0.3">
      <c r="B12" s="6" t="s">
        <v>15</v>
      </c>
      <c r="G12" s="4"/>
    </row>
    <row r="13" spans="2:8" x14ac:dyDescent="0.25">
      <c r="B13" s="70" t="s">
        <v>16</v>
      </c>
      <c r="G13" s="4"/>
    </row>
    <row r="14" spans="2:8" x14ac:dyDescent="0.25">
      <c r="B14" s="7"/>
      <c r="C14" s="7"/>
      <c r="D14" s="7"/>
      <c r="E14" s="7"/>
      <c r="F14" s="8" t="str">
        <f>+'Customer loans'!F14</f>
        <v>2Q20</v>
      </c>
      <c r="G14" s="9" t="str">
        <f>+'Customer loans'!G14</f>
        <v>2Q19</v>
      </c>
      <c r="H14" s="9" t="s">
        <v>0</v>
      </c>
    </row>
    <row r="15" spans="2:8" s="19" customFormat="1" x14ac:dyDescent="0.25">
      <c r="B15" s="19" t="s">
        <v>21</v>
      </c>
      <c r="F15" s="20">
        <f>+'Customer loans'!F15</f>
        <v>44416.601000000002</v>
      </c>
      <c r="G15" s="25">
        <f>+'Customer loans'!G15</f>
        <v>42875.375999999997</v>
      </c>
      <c r="H15" s="34">
        <f>IF(ISERROR($F15/G15),"-",$F15/G15-1)</f>
        <v>3.5946623535149991E-2</v>
      </c>
    </row>
    <row r="16" spans="2:8" x14ac:dyDescent="0.25">
      <c r="B16" s="21" t="s">
        <v>120</v>
      </c>
      <c r="C16" s="21"/>
      <c r="D16" s="21"/>
      <c r="E16" s="21"/>
      <c r="F16" s="20">
        <f>+'Customer loans'!F16</f>
        <v>45409.288999999997</v>
      </c>
      <c r="G16" s="23">
        <f>+'Customer loans'!G16</f>
        <v>43813.961000000003</v>
      </c>
      <c r="H16" s="39">
        <f>IF(ISERROR($F16/G16),"-",$F16/G16-1)</f>
        <v>3.6411407770230886E-2</v>
      </c>
    </row>
    <row r="17" spans="2:8" x14ac:dyDescent="0.25">
      <c r="B17" s="19" t="s">
        <v>124</v>
      </c>
      <c r="C17" s="19"/>
      <c r="D17" s="19"/>
      <c r="E17" s="19"/>
      <c r="F17" s="20">
        <v>1341.7629999999999</v>
      </c>
      <c r="G17" s="25">
        <v>1526.6010000000001</v>
      </c>
      <c r="H17" s="34">
        <f>IF(ISERROR($F17/G17),"-",$F17/G17-1)</f>
        <v>-0.12107813371011822</v>
      </c>
    </row>
    <row r="18" spans="2:8" ht="15" customHeight="1" x14ac:dyDescent="0.25">
      <c r="B18" s="5" t="s">
        <v>125</v>
      </c>
      <c r="C18" s="5"/>
      <c r="D18" s="5"/>
      <c r="E18" s="5"/>
      <c r="F18" s="66">
        <v>2.8732247276779452E-2</v>
      </c>
      <c r="G18" s="67">
        <v>3.3762994765860907E-2</v>
      </c>
      <c r="H18" s="68" t="str">
        <f>IF(ISERROR($F18-G18),"-",CONCATENATE((FIXED($F18-G18,4)*10000)," bp"))</f>
        <v>-50 bp</v>
      </c>
    </row>
    <row r="19" spans="2:8" x14ac:dyDescent="0.25">
      <c r="B19" s="19" t="s">
        <v>103</v>
      </c>
      <c r="C19" s="19"/>
      <c r="D19" s="19"/>
      <c r="E19" s="19"/>
      <c r="F19" s="20">
        <v>837.32100000000003</v>
      </c>
      <c r="G19" s="25">
        <v>879.48500000000001</v>
      </c>
      <c r="H19" s="34">
        <f>IF(ISERROR($F19/G19),"-",$F19/G19-1)</f>
        <v>-4.7941693149968434E-2</v>
      </c>
    </row>
    <row r="20" spans="2:8" ht="15" customHeight="1" x14ac:dyDescent="0.25">
      <c r="B20" s="5" t="s">
        <v>126</v>
      </c>
      <c r="C20" s="5"/>
      <c r="D20" s="5"/>
      <c r="E20" s="5"/>
      <c r="F20" s="66">
        <v>0.61088356660090815</v>
      </c>
      <c r="G20" s="67">
        <v>0.56600853242650295</v>
      </c>
      <c r="H20" s="68" t="str">
        <f>IF(ISERROR($F20-G20),"-",CONCATENATE((FIXED($F20-G20,4)*10000)," bp"))</f>
        <v>449 bp</v>
      </c>
    </row>
    <row r="21" spans="2:8" x14ac:dyDescent="0.25">
      <c r="B21" s="5"/>
      <c r="C21" s="5"/>
      <c r="D21" s="5"/>
      <c r="E21" s="5"/>
      <c r="F21" s="36"/>
      <c r="G21" s="36"/>
      <c r="H21" s="37"/>
    </row>
    <row r="22" spans="2:8" ht="17.25" x14ac:dyDescent="0.25">
      <c r="B22" s="64" t="s">
        <v>127</v>
      </c>
      <c r="C22" s="5"/>
      <c r="D22" s="5"/>
      <c r="E22" s="5"/>
      <c r="F22" s="36"/>
      <c r="G22" s="36"/>
      <c r="H22" s="37"/>
    </row>
    <row r="23" spans="2:8" ht="17.25" x14ac:dyDescent="0.25">
      <c r="B23" s="71"/>
      <c r="C23" s="5"/>
      <c r="D23" s="5"/>
      <c r="E23" s="5"/>
      <c r="F23" s="36"/>
      <c r="G23" s="36"/>
      <c r="H23" s="37"/>
    </row>
    <row r="24" spans="2:8" x14ac:dyDescent="0.25">
      <c r="B24" s="5"/>
      <c r="C24" s="5"/>
      <c r="D24" s="5"/>
      <c r="E24" s="5"/>
      <c r="F24" s="36"/>
      <c r="G24" s="36"/>
      <c r="H24" s="37"/>
    </row>
    <row r="25" spans="2:8" ht="17.25" x14ac:dyDescent="0.3">
      <c r="B25" s="6"/>
      <c r="C25" s="6"/>
      <c r="D25" s="6"/>
      <c r="E25" s="6"/>
      <c r="F25" s="41"/>
      <c r="G25" s="41"/>
      <c r="H25" s="42"/>
    </row>
    <row r="26" spans="2:8" ht="17.25" x14ac:dyDescent="0.3">
      <c r="B26" s="6"/>
      <c r="C26" s="6"/>
      <c r="D26" s="6"/>
      <c r="E26" s="6"/>
      <c r="F26" s="41"/>
      <c r="G26" s="41"/>
      <c r="H26" s="42"/>
    </row>
    <row r="27" spans="2:8" ht="17.25" x14ac:dyDescent="0.3">
      <c r="B27" s="6"/>
      <c r="C27" s="6"/>
      <c r="D27" s="6"/>
      <c r="E27" s="6"/>
      <c r="F27" s="41"/>
      <c r="G27" s="41"/>
      <c r="H27" s="42"/>
    </row>
    <row r="28" spans="2:8" ht="17.25" x14ac:dyDescent="0.3">
      <c r="B28" s="6" t="s">
        <v>15</v>
      </c>
      <c r="G28" s="4"/>
    </row>
    <row r="29" spans="2:8" x14ac:dyDescent="0.25">
      <c r="B29" s="70" t="s">
        <v>16</v>
      </c>
      <c r="G29" s="4"/>
    </row>
    <row r="30" spans="2:8" x14ac:dyDescent="0.25">
      <c r="B30" s="7"/>
      <c r="C30" s="7"/>
      <c r="D30" s="7"/>
      <c r="E30" s="7"/>
      <c r="F30" s="8" t="str">
        <f>+F14</f>
        <v>2Q20</v>
      </c>
      <c r="G30" s="9" t="str">
        <f>+'Customer loans'!G32</f>
        <v>1Q20</v>
      </c>
      <c r="H30" s="9" t="s">
        <v>0</v>
      </c>
    </row>
    <row r="31" spans="2:8" x14ac:dyDescent="0.25">
      <c r="B31" s="19" t="s">
        <v>21</v>
      </c>
      <c r="C31" s="19"/>
      <c r="D31" s="19"/>
      <c r="E31" s="19"/>
      <c r="F31" s="20">
        <f t="shared" ref="F31:F36" si="0">+F15</f>
        <v>44416.601000000002</v>
      </c>
      <c r="G31" s="25">
        <f>+'Customer loans'!G33</f>
        <v>42408.411</v>
      </c>
      <c r="H31" s="34">
        <f>IF(ISERROR($F31/G31),"-",$F31/G31-1)</f>
        <v>4.7353578043751732E-2</v>
      </c>
    </row>
    <row r="32" spans="2:8" x14ac:dyDescent="0.25">
      <c r="B32" s="21" t="s">
        <v>120</v>
      </c>
      <c r="C32" s="21"/>
      <c r="D32" s="21"/>
      <c r="E32" s="21"/>
      <c r="F32" s="22">
        <f t="shared" si="0"/>
        <v>45409.288999999997</v>
      </c>
      <c r="G32" s="23">
        <f>+'Customer loans'!G34</f>
        <v>43363.392999999996</v>
      </c>
      <c r="H32" s="39">
        <f>IF(ISERROR($F32/G32),"-",$F32/G32-1)</f>
        <v>4.7180256397371778E-2</v>
      </c>
    </row>
    <row r="33" spans="2:8" x14ac:dyDescent="0.25">
      <c r="B33" s="19" t="s">
        <v>124</v>
      </c>
      <c r="C33" s="19"/>
      <c r="D33" s="19"/>
      <c r="E33" s="19"/>
      <c r="F33" s="20">
        <f t="shared" si="0"/>
        <v>1341.7629999999999</v>
      </c>
      <c r="G33" s="25">
        <v>1318.07</v>
      </c>
      <c r="H33" s="34">
        <f>IF(ISERROR($F33/G33),"-",$F33/G33-1)</f>
        <v>1.7975524820381228E-2</v>
      </c>
    </row>
    <row r="34" spans="2:8" ht="15" customHeight="1" x14ac:dyDescent="0.25">
      <c r="B34" s="5" t="s">
        <v>125</v>
      </c>
      <c r="C34" s="5"/>
      <c r="D34" s="5"/>
      <c r="E34" s="5"/>
      <c r="F34" s="66">
        <f t="shared" si="0"/>
        <v>2.8732247276779452E-2</v>
      </c>
      <c r="G34" s="67">
        <v>2.9453081438729892E-2</v>
      </c>
      <c r="H34" s="68" t="str">
        <f>IF(ISERROR($F34-G34),"-",CONCATENATE((FIXED($F34-G34,4)*10000)," bp"))</f>
        <v>-7 bp</v>
      </c>
    </row>
    <row r="35" spans="2:8" x14ac:dyDescent="0.25">
      <c r="B35" s="19" t="s">
        <v>103</v>
      </c>
      <c r="C35" s="19"/>
      <c r="D35" s="19"/>
      <c r="E35" s="19"/>
      <c r="F35" s="20">
        <f t="shared" si="0"/>
        <v>837.32100000000003</v>
      </c>
      <c r="G35" s="25">
        <v>807.08500000000004</v>
      </c>
      <c r="H35" s="34">
        <f>IF(ISERROR($F35/G35),"-",$F35/G35-1)</f>
        <v>3.7463216389847398E-2</v>
      </c>
    </row>
    <row r="36" spans="2:8" ht="15" customHeight="1" x14ac:dyDescent="0.25">
      <c r="B36" s="5" t="s">
        <v>126</v>
      </c>
      <c r="C36" s="5"/>
      <c r="D36" s="5"/>
      <c r="E36" s="5"/>
      <c r="F36" s="66">
        <f t="shared" si="0"/>
        <v>0.61088356660090815</v>
      </c>
      <c r="G36" s="67">
        <v>0.60014708375594517</v>
      </c>
      <c r="H36" s="68" t="str">
        <f>IF(ISERROR($F36-G36),"-",CONCATENATE((FIXED($F36-G36,4)*10000)," bp"))</f>
        <v>107 bp</v>
      </c>
    </row>
    <row r="37" spans="2:8" x14ac:dyDescent="0.25">
      <c r="B37" s="5"/>
    </row>
    <row r="38" spans="2:8" ht="17.25" x14ac:dyDescent="0.25">
      <c r="B38" s="64" t="s">
        <v>127</v>
      </c>
    </row>
    <row r="41" spans="2:8" x14ac:dyDescent="0.25">
      <c r="B41" s="5"/>
      <c r="C41" s="5"/>
      <c r="D41" s="5"/>
      <c r="E41" s="5"/>
      <c r="F41" s="36"/>
      <c r="G41" s="36"/>
      <c r="H41" s="37"/>
    </row>
    <row r="42" spans="2:8" x14ac:dyDescent="0.25">
      <c r="B42" s="5"/>
      <c r="C42" s="5"/>
      <c r="D42" s="5"/>
      <c r="E42" s="5"/>
      <c r="F42" s="36"/>
      <c r="G42" s="36"/>
      <c r="H42" s="37"/>
    </row>
    <row r="43" spans="2:8" x14ac:dyDescent="0.25">
      <c r="B43" s="5"/>
      <c r="C43" s="5"/>
      <c r="D43" s="5"/>
      <c r="E43" s="5"/>
      <c r="F43" s="36"/>
      <c r="G43" s="36"/>
      <c r="H43" s="37"/>
    </row>
    <row r="44" spans="2:8" x14ac:dyDescent="0.25">
      <c r="B44" s="5"/>
      <c r="C44" s="5"/>
      <c r="D44" s="5"/>
      <c r="E44" s="5"/>
      <c r="F44" s="36"/>
      <c r="G44" s="36"/>
      <c r="H44" s="37"/>
    </row>
    <row r="45" spans="2:8" x14ac:dyDescent="0.25">
      <c r="B45" s="5"/>
      <c r="C45" s="5"/>
      <c r="D45" s="5"/>
      <c r="E45" s="5"/>
      <c r="F45" s="36"/>
      <c r="G45" s="36"/>
      <c r="H45" s="37"/>
    </row>
    <row r="46" spans="2:8" x14ac:dyDescent="0.25">
      <c r="B46" s="5"/>
      <c r="C46" s="5"/>
      <c r="D46" s="5"/>
      <c r="E46" s="5"/>
      <c r="F46" s="36"/>
      <c r="G46" s="36"/>
      <c r="H46" s="37"/>
    </row>
    <row r="47" spans="2:8" x14ac:dyDescent="0.25">
      <c r="B47" s="5"/>
      <c r="C47" s="5"/>
      <c r="D47" s="5"/>
      <c r="E47" s="5"/>
      <c r="F47" s="36"/>
      <c r="G47" s="36"/>
      <c r="H47" s="37"/>
    </row>
    <row r="48" spans="2:8" x14ac:dyDescent="0.25">
      <c r="B48" s="5"/>
      <c r="C48" s="5"/>
      <c r="D48" s="5"/>
      <c r="E48" s="5"/>
      <c r="F48" s="36"/>
      <c r="G48" s="36"/>
      <c r="H48" s="37"/>
    </row>
    <row r="49" spans="2:8" x14ac:dyDescent="0.25">
      <c r="B49" s="5"/>
      <c r="C49" s="5"/>
      <c r="D49" s="5"/>
      <c r="E49" s="5"/>
      <c r="F49" s="36"/>
      <c r="G49" s="36"/>
      <c r="H49" s="37"/>
    </row>
    <row r="50" spans="2:8" x14ac:dyDescent="0.25">
      <c r="B50" s="5"/>
      <c r="C50" s="5"/>
      <c r="D50" s="5"/>
      <c r="E50" s="5"/>
      <c r="F50" s="36"/>
      <c r="G50" s="36"/>
      <c r="H50" s="37"/>
    </row>
    <row r="51" spans="2:8" x14ac:dyDescent="0.25">
      <c r="B51" s="5"/>
      <c r="C51" s="5"/>
      <c r="D51" s="5"/>
      <c r="E51" s="5"/>
      <c r="F51" s="36"/>
      <c r="G51" s="36"/>
      <c r="H51" s="37"/>
    </row>
    <row r="52" spans="2:8" x14ac:dyDescent="0.25">
      <c r="B52" s="5"/>
      <c r="C52" s="5"/>
      <c r="D52" s="5"/>
      <c r="E52" s="5"/>
      <c r="F52" s="36"/>
      <c r="G52" s="36"/>
      <c r="H52" s="37"/>
    </row>
    <row r="53" spans="2:8" x14ac:dyDescent="0.25">
      <c r="B53" s="5"/>
      <c r="C53" s="5"/>
      <c r="D53" s="5"/>
      <c r="E53" s="5"/>
      <c r="F53" s="36"/>
      <c r="G53" s="36"/>
      <c r="H53" s="37"/>
    </row>
    <row r="54" spans="2:8" x14ac:dyDescent="0.25">
      <c r="B54" s="5"/>
      <c r="C54" s="5"/>
      <c r="D54" s="5"/>
      <c r="E54" s="5"/>
      <c r="F54" s="36"/>
      <c r="G54" s="36"/>
      <c r="H54" s="37"/>
    </row>
    <row r="55" spans="2:8" x14ac:dyDescent="0.25">
      <c r="B55" s="5"/>
      <c r="C55" s="5"/>
      <c r="D55" s="5"/>
      <c r="E55" s="5"/>
      <c r="F55" s="36"/>
      <c r="G55" s="36"/>
      <c r="H55" s="37"/>
    </row>
    <row r="56" spans="2:8" x14ac:dyDescent="0.25">
      <c r="B56" s="5"/>
      <c r="C56" s="5"/>
      <c r="D56" s="5"/>
      <c r="E56" s="5"/>
      <c r="F56" s="36"/>
      <c r="G56" s="36"/>
      <c r="H56" s="37"/>
    </row>
    <row r="57" spans="2:8" x14ac:dyDescent="0.25">
      <c r="B57" s="5"/>
      <c r="C57" s="5"/>
      <c r="D57" s="5"/>
      <c r="E57" s="5"/>
      <c r="F57" s="36"/>
      <c r="G57" s="36"/>
      <c r="H57" s="37"/>
    </row>
    <row r="58" spans="2:8" x14ac:dyDescent="0.25">
      <c r="B58" s="5"/>
      <c r="C58" s="5"/>
      <c r="D58" s="5"/>
      <c r="E58" s="5"/>
      <c r="F58" s="36"/>
      <c r="G58" s="36"/>
      <c r="H58" s="37"/>
    </row>
    <row r="59" spans="2:8" x14ac:dyDescent="0.25">
      <c r="B59" s="5"/>
      <c r="C59" s="5"/>
      <c r="D59" s="5"/>
      <c r="E59" s="5"/>
      <c r="F59" s="36"/>
      <c r="G59" s="36"/>
      <c r="H59" s="37"/>
    </row>
    <row r="60" spans="2:8" x14ac:dyDescent="0.25">
      <c r="B60" s="5"/>
      <c r="C60" s="5"/>
      <c r="D60" s="5"/>
      <c r="E60" s="5"/>
      <c r="F60" s="36"/>
      <c r="G60" s="36"/>
      <c r="H60" s="37"/>
    </row>
    <row r="61" spans="2:8" x14ac:dyDescent="0.25">
      <c r="B61" s="5"/>
      <c r="C61" s="5"/>
      <c r="D61" s="5"/>
      <c r="E61" s="5"/>
      <c r="F61" s="36"/>
      <c r="G61" s="36"/>
      <c r="H61" s="37"/>
    </row>
    <row r="62" spans="2:8" x14ac:dyDescent="0.25">
      <c r="B62" s="5"/>
      <c r="C62" s="5"/>
      <c r="D62" s="5"/>
      <c r="E62" s="5"/>
      <c r="F62" s="36"/>
      <c r="G62" s="36"/>
      <c r="H62" s="37"/>
    </row>
  </sheetData>
  <pageMargins left="0.70866141732283472" right="0.70866141732283472" top="0.74803149606299213" bottom="0.74803149606299213" header="0.31496062992125984" footer="0.31496062992125984"/>
  <pageSetup paperSize="9" scale="64" orientation="portrait" r:id="rId1"/>
  <ignoredErrors>
    <ignoredError sqref="H19 H35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6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128</v>
      </c>
    </row>
    <row r="12" spans="2:8" ht="17.25" x14ac:dyDescent="0.3">
      <c r="B12" s="6" t="s">
        <v>15</v>
      </c>
      <c r="G12" s="4"/>
    </row>
    <row r="13" spans="2:8" x14ac:dyDescent="0.25">
      <c r="B13" s="70" t="s">
        <v>16</v>
      </c>
      <c r="G13" s="4"/>
    </row>
    <row r="14" spans="2:8" ht="17.25" x14ac:dyDescent="0.25">
      <c r="B14" s="7"/>
      <c r="C14" s="7"/>
      <c r="D14" s="7"/>
      <c r="E14" s="7"/>
      <c r="F14" s="8" t="s">
        <v>172</v>
      </c>
      <c r="G14" s="9" t="s">
        <v>176</v>
      </c>
      <c r="H14" s="9" t="s">
        <v>0</v>
      </c>
    </row>
    <row r="15" spans="2:8" x14ac:dyDescent="0.25">
      <c r="B15" s="21" t="s">
        <v>7</v>
      </c>
      <c r="C15" s="21"/>
      <c r="D15" s="21"/>
      <c r="E15" s="21"/>
      <c r="F15" s="22">
        <v>2060</v>
      </c>
      <c r="G15" s="23">
        <v>2060</v>
      </c>
      <c r="H15" s="39">
        <f>IF(ISERROR($F15/G15),"-",ABS($F15)/ABS(G15)-1)</f>
        <v>0</v>
      </c>
    </row>
    <row r="16" spans="2:8" x14ac:dyDescent="0.25">
      <c r="B16" s="21" t="s">
        <v>129</v>
      </c>
      <c r="C16" s="21"/>
      <c r="D16" s="21"/>
      <c r="E16" s="21"/>
      <c r="F16" s="22">
        <v>3433.4658501798194</v>
      </c>
      <c r="G16" s="23">
        <v>3220.9411729783101</v>
      </c>
      <c r="H16" s="39">
        <f t="shared" ref="H16:H26" si="0">IF(ISERROR($F16/G16),"-",ABS($F16)/ABS(G16)-1)</f>
        <v>6.5982166636403994E-2</v>
      </c>
    </row>
    <row r="17" spans="2:8" x14ac:dyDescent="0.25">
      <c r="B17" s="21" t="s">
        <v>130</v>
      </c>
      <c r="C17" s="21"/>
      <c r="D17" s="21"/>
      <c r="E17" s="21"/>
      <c r="F17" s="22">
        <v>55.041600000000003</v>
      </c>
      <c r="G17" s="23">
        <v>98.641000000000005</v>
      </c>
      <c r="H17" s="39">
        <f t="shared" si="0"/>
        <v>-0.44200079074624143</v>
      </c>
    </row>
    <row r="18" spans="2:8" x14ac:dyDescent="0.25">
      <c r="B18" s="21" t="s">
        <v>108</v>
      </c>
      <c r="C18" s="21"/>
      <c r="D18" s="21"/>
      <c r="E18" s="21"/>
      <c r="F18" s="22">
        <v>3.1243169042852394</v>
      </c>
      <c r="G18" s="23">
        <v>3.1925407837545552</v>
      </c>
      <c r="H18" s="39">
        <f t="shared" si="0"/>
        <v>-2.1369775389081136E-2</v>
      </c>
    </row>
    <row r="19" spans="2:8" x14ac:dyDescent="0.25">
      <c r="B19" s="21" t="s">
        <v>107</v>
      </c>
      <c r="C19" s="21"/>
      <c r="D19" s="21"/>
      <c r="E19" s="21"/>
      <c r="F19" s="22">
        <v>530.3036459800677</v>
      </c>
      <c r="G19" s="23">
        <v>494.80799999999999</v>
      </c>
      <c r="H19" s="39">
        <f t="shared" si="0"/>
        <v>7.1736200667870564E-2</v>
      </c>
    </row>
    <row r="20" spans="2:8" x14ac:dyDescent="0.25">
      <c r="B20" s="21" t="s">
        <v>92</v>
      </c>
      <c r="C20" s="21"/>
      <c r="D20" s="21"/>
      <c r="E20" s="21"/>
      <c r="F20" s="22">
        <v>-351.83100000000002</v>
      </c>
      <c r="G20" s="23">
        <v>-342.21199999999999</v>
      </c>
      <c r="H20" s="39">
        <f t="shared" si="0"/>
        <v>2.8108307131252008E-2</v>
      </c>
    </row>
    <row r="21" spans="2:8" x14ac:dyDescent="0.25">
      <c r="B21" s="21" t="s">
        <v>131</v>
      </c>
      <c r="C21" s="21"/>
      <c r="D21" s="21"/>
      <c r="E21" s="21"/>
      <c r="F21" s="22">
        <v>-491.38352421010967</v>
      </c>
      <c r="G21" s="23">
        <v>-519.48373026177455</v>
      </c>
      <c r="H21" s="39">
        <f t="shared" si="0"/>
        <v>-5.4092562316638504E-2</v>
      </c>
    </row>
    <row r="22" spans="2:8" x14ac:dyDescent="0.25">
      <c r="B22" s="5" t="s">
        <v>132</v>
      </c>
      <c r="C22" s="5"/>
      <c r="D22" s="5"/>
      <c r="E22" s="5"/>
      <c r="F22" s="17">
        <f>+SUM(F15:F21)</f>
        <v>5238.7208888540627</v>
      </c>
      <c r="G22" s="36">
        <f>+SUM(G15:G21)</f>
        <v>5015.8869835002897</v>
      </c>
      <c r="H22" s="61">
        <f t="shared" si="0"/>
        <v>4.4425623242067225E-2</v>
      </c>
    </row>
    <row r="23" spans="2:8" x14ac:dyDescent="0.25">
      <c r="B23" s="5" t="s">
        <v>133</v>
      </c>
      <c r="C23" s="5"/>
      <c r="D23" s="5"/>
      <c r="E23" s="5"/>
      <c r="F23" s="17">
        <f>+F22</f>
        <v>5238.7208888540627</v>
      </c>
      <c r="G23" s="36">
        <f>+G22</f>
        <v>5015.8869835002897</v>
      </c>
      <c r="H23" s="61">
        <f t="shared" si="0"/>
        <v>4.4425623242067225E-2</v>
      </c>
    </row>
    <row r="24" spans="2:8" x14ac:dyDescent="0.25">
      <c r="B24" s="5" t="s">
        <v>134</v>
      </c>
      <c r="C24" s="5"/>
      <c r="D24" s="5"/>
      <c r="E24" s="5"/>
      <c r="F24" s="17">
        <f>+F22</f>
        <v>5238.7208888540627</v>
      </c>
      <c r="G24" s="36">
        <f>+G22</f>
        <v>5015.8869835002897</v>
      </c>
      <c r="H24" s="61">
        <f t="shared" si="0"/>
        <v>4.4425623242067225E-2</v>
      </c>
    </row>
    <row r="25" spans="2:8" x14ac:dyDescent="0.25">
      <c r="B25" s="5" t="s">
        <v>135</v>
      </c>
      <c r="C25" s="5"/>
      <c r="D25" s="5"/>
      <c r="E25" s="5"/>
      <c r="F25" s="17">
        <v>30393.443178637957</v>
      </c>
      <c r="G25" s="36">
        <v>30163.621542247718</v>
      </c>
      <c r="H25" s="61">
        <f t="shared" si="0"/>
        <v>7.6191658905528925E-3</v>
      </c>
    </row>
    <row r="26" spans="2:8" x14ac:dyDescent="0.25">
      <c r="B26" s="21" t="s">
        <v>145</v>
      </c>
      <c r="C26" s="5"/>
      <c r="D26" s="5"/>
      <c r="E26" s="5"/>
      <c r="F26" s="22">
        <v>28097.03599901915</v>
      </c>
      <c r="G26" s="23">
        <v>27820.357947247718</v>
      </c>
      <c r="H26" s="39">
        <f t="shared" si="0"/>
        <v>9.9451650584820861E-3</v>
      </c>
    </row>
    <row r="27" spans="2:8" ht="17.25" x14ac:dyDescent="0.3">
      <c r="B27" s="6" t="s">
        <v>136</v>
      </c>
      <c r="C27" s="6"/>
      <c r="D27" s="6"/>
      <c r="E27" s="6"/>
      <c r="F27" s="40">
        <f>+F22/F25</f>
        <v>0.17236352123921581</v>
      </c>
      <c r="G27" s="41">
        <f>+G22/G25</f>
        <v>0.16628928248801117</v>
      </c>
      <c r="H27" s="42" t="str">
        <f>IF(ISERROR($F27-G27),"-",CONCATENATE((FIXED($F27-G27,4)*10000)," bp"))</f>
        <v>61 bp</v>
      </c>
    </row>
    <row r="28" spans="2:8" ht="17.25" x14ac:dyDescent="0.3">
      <c r="B28" s="6" t="s">
        <v>137</v>
      </c>
      <c r="C28" s="6"/>
      <c r="D28" s="6"/>
      <c r="E28" s="6"/>
      <c r="F28" s="40">
        <f>+F23/F25</f>
        <v>0.17236352123921581</v>
      </c>
      <c r="G28" s="41">
        <f>+G23/G25</f>
        <v>0.16628928248801117</v>
      </c>
      <c r="H28" s="42" t="str">
        <f>IF(ISERROR($F28-G28),"-",CONCATENATE((FIXED($F28-G28,4)*10000)," bp"))</f>
        <v>61 bp</v>
      </c>
    </row>
    <row r="29" spans="2:8" ht="17.25" x14ac:dyDescent="0.3">
      <c r="B29" s="6" t="s">
        <v>138</v>
      </c>
      <c r="C29" s="6"/>
      <c r="D29" s="6"/>
      <c r="E29" s="6"/>
      <c r="F29" s="40">
        <f>+F24/F25</f>
        <v>0.17236352123921581</v>
      </c>
      <c r="G29" s="41">
        <f>+G24/G25</f>
        <v>0.16628928248801117</v>
      </c>
      <c r="H29" s="42" t="str">
        <f>IF(ISERROR($F29-G29),"-",CONCATENATE((FIXED($F29-G29,4)*10000)," bp"))</f>
        <v>61 bp</v>
      </c>
    </row>
    <row r="30" spans="2:8" ht="17.25" x14ac:dyDescent="0.3">
      <c r="B30" s="6" t="s">
        <v>38</v>
      </c>
      <c r="C30" s="6"/>
      <c r="D30" s="6"/>
      <c r="E30" s="6"/>
      <c r="F30" s="40">
        <v>8.0441415574098563E-2</v>
      </c>
      <c r="G30" s="41">
        <v>8.1475715762250656E-2</v>
      </c>
      <c r="H30" s="42" t="str">
        <f>IF(ISERROR($F30-G30),"-",CONCATENATE((FIXED($F30-G30,4)*10000)," bp"))</f>
        <v>-10 bp</v>
      </c>
    </row>
    <row r="31" spans="2:8" x14ac:dyDescent="0.25">
      <c r="B31" s="74" t="s">
        <v>8</v>
      </c>
      <c r="C31" s="21"/>
      <c r="D31" s="21"/>
      <c r="E31" s="21"/>
      <c r="F31" s="49"/>
      <c r="G31" s="21"/>
      <c r="H31" s="50"/>
    </row>
    <row r="32" spans="2:8" x14ac:dyDescent="0.25">
      <c r="B32" s="51" t="s">
        <v>139</v>
      </c>
      <c r="C32" s="52"/>
      <c r="D32" s="52"/>
      <c r="E32" s="52"/>
      <c r="F32" s="53">
        <v>0.16818880613125875</v>
      </c>
      <c r="G32" s="73">
        <v>0.16354275255739423</v>
      </c>
      <c r="H32" s="54" t="str">
        <f>IF(ISERROR($F32-G32),"-",CONCATENATE((FIXED($F32-G32,4)*10000)," bp"))</f>
        <v>46 bp</v>
      </c>
    </row>
    <row r="33" spans="2:8" x14ac:dyDescent="0.25">
      <c r="B33" s="74" t="s">
        <v>140</v>
      </c>
      <c r="C33" s="21"/>
      <c r="D33" s="21"/>
      <c r="E33" s="21"/>
      <c r="F33" s="55">
        <v>0.16818880613125875</v>
      </c>
      <c r="G33" s="56">
        <v>0.16354275255739423</v>
      </c>
      <c r="H33" s="57" t="str">
        <f>IF(ISERROR($F33-G33),"-",CONCATENATE((FIXED($F33-G33,4)*10000)," bp"))</f>
        <v>46 bp</v>
      </c>
    </row>
    <row r="34" spans="2:8" x14ac:dyDescent="0.25">
      <c r="B34" s="74" t="s">
        <v>141</v>
      </c>
      <c r="C34" s="21"/>
      <c r="D34" s="21"/>
      <c r="E34" s="21"/>
      <c r="F34" s="55">
        <v>7.8520717868551096E-2</v>
      </c>
      <c r="G34" s="56">
        <v>8.0359739457866161E-2</v>
      </c>
      <c r="H34" s="57" t="str">
        <f>IF(ISERROR($F34-G34),"-",CONCATENATE((FIXED($F34-G34,4)*10000)," bp"))</f>
        <v>-18 bp</v>
      </c>
    </row>
    <row r="35" spans="2:8" x14ac:dyDescent="0.25">
      <c r="B35" s="48"/>
      <c r="C35" s="21"/>
      <c r="D35" s="21"/>
      <c r="E35" s="21"/>
      <c r="F35" s="56"/>
      <c r="G35" s="56"/>
      <c r="H35" s="57"/>
    </row>
    <row r="36" spans="2:8" ht="17.25" x14ac:dyDescent="0.25">
      <c r="B36" s="64" t="s">
        <v>174</v>
      </c>
      <c r="C36" s="21"/>
      <c r="D36" s="21"/>
      <c r="E36" s="21"/>
      <c r="F36" s="56"/>
      <c r="G36" s="56"/>
      <c r="H36" s="57"/>
    </row>
    <row r="37" spans="2:8" ht="17.25" x14ac:dyDescent="0.25">
      <c r="B37" s="64" t="s">
        <v>175</v>
      </c>
      <c r="C37" s="21"/>
      <c r="D37" s="21"/>
      <c r="E37" s="21"/>
      <c r="F37" s="56"/>
      <c r="G37" s="56"/>
      <c r="H37" s="57"/>
    </row>
    <row r="40" spans="2:8" ht="17.25" x14ac:dyDescent="0.3">
      <c r="B40" s="6" t="s">
        <v>31</v>
      </c>
      <c r="G40" s="4"/>
    </row>
    <row r="41" spans="2:8" x14ac:dyDescent="0.25">
      <c r="B41" s="70" t="s">
        <v>16</v>
      </c>
      <c r="G41" s="4"/>
    </row>
    <row r="42" spans="2:8" ht="17.25" x14ac:dyDescent="0.25">
      <c r="B42" s="7"/>
      <c r="C42" s="7"/>
      <c r="D42" s="7"/>
      <c r="E42" s="7"/>
      <c r="F42" s="8" t="s">
        <v>172</v>
      </c>
      <c r="G42" s="9" t="s">
        <v>173</v>
      </c>
      <c r="H42" s="9" t="s">
        <v>0</v>
      </c>
    </row>
    <row r="43" spans="2:8" x14ac:dyDescent="0.25">
      <c r="B43" s="21" t="s">
        <v>7</v>
      </c>
      <c r="C43" s="21"/>
      <c r="D43" s="21"/>
      <c r="E43" s="21"/>
      <c r="F43" s="22">
        <f t="shared" ref="F43:F58" si="1">+F15</f>
        <v>2060</v>
      </c>
      <c r="G43" s="23">
        <v>2060</v>
      </c>
      <c r="H43" s="39">
        <f>IF(ISERROR($F43/G43),"-",ABS($F43)/ABS(G43)-1)</f>
        <v>0</v>
      </c>
    </row>
    <row r="44" spans="2:8" x14ac:dyDescent="0.25">
      <c r="B44" s="21" t="s">
        <v>129</v>
      </c>
      <c r="C44" s="21"/>
      <c r="D44" s="21"/>
      <c r="E44" s="21"/>
      <c r="F44" s="22">
        <f t="shared" si="1"/>
        <v>3433.4658501798194</v>
      </c>
      <c r="G44" s="23">
        <v>3375.4697306880198</v>
      </c>
      <c r="H44" s="39">
        <f t="shared" ref="H44:H54" si="2">IF(ISERROR($F44/G44),"-",ABS($F44)/ABS(G44)-1)</f>
        <v>1.7181644072980173E-2</v>
      </c>
    </row>
    <row r="45" spans="2:8" x14ac:dyDescent="0.25">
      <c r="B45" s="21" t="s">
        <v>130</v>
      </c>
      <c r="C45" s="21"/>
      <c r="D45" s="21"/>
      <c r="E45" s="21"/>
      <c r="F45" s="22">
        <f t="shared" si="1"/>
        <v>55.041600000000003</v>
      </c>
      <c r="G45" s="23">
        <v>36.697200000000002</v>
      </c>
      <c r="H45" s="39">
        <f t="shared" si="2"/>
        <v>0.49988554985121469</v>
      </c>
    </row>
    <row r="46" spans="2:8" x14ac:dyDescent="0.25">
      <c r="B46" s="21" t="s">
        <v>108</v>
      </c>
      <c r="C46" s="21"/>
      <c r="D46" s="21"/>
      <c r="E46" s="21"/>
      <c r="F46" s="22">
        <f t="shared" si="1"/>
        <v>3.1243169042852394</v>
      </c>
      <c r="G46" s="23">
        <v>4.1635281353185976</v>
      </c>
      <c r="H46" s="39">
        <f t="shared" si="2"/>
        <v>-0.24959870505446613</v>
      </c>
    </row>
    <row r="47" spans="2:8" x14ac:dyDescent="0.25">
      <c r="B47" s="21" t="s">
        <v>107</v>
      </c>
      <c r="C47" s="21"/>
      <c r="D47" s="21"/>
      <c r="E47" s="21"/>
      <c r="F47" s="22">
        <f t="shared" si="1"/>
        <v>530.3036459800677</v>
      </c>
      <c r="G47" s="23">
        <v>381.24299999999999</v>
      </c>
      <c r="H47" s="39">
        <f t="shared" si="2"/>
        <v>0.39098592231219387</v>
      </c>
    </row>
    <row r="48" spans="2:8" x14ac:dyDescent="0.25">
      <c r="B48" s="21" t="s">
        <v>92</v>
      </c>
      <c r="C48" s="21"/>
      <c r="D48" s="21"/>
      <c r="E48" s="21"/>
      <c r="F48" s="22">
        <f t="shared" si="1"/>
        <v>-351.83100000000002</v>
      </c>
      <c r="G48" s="23">
        <v>-351.55900000000003</v>
      </c>
      <c r="H48" s="39">
        <f t="shared" si="2"/>
        <v>7.7369659146819814E-4</v>
      </c>
    </row>
    <row r="49" spans="2:8" x14ac:dyDescent="0.25">
      <c r="B49" s="21" t="s">
        <v>131</v>
      </c>
      <c r="C49" s="21"/>
      <c r="D49" s="21"/>
      <c r="E49" s="21"/>
      <c r="F49" s="22">
        <f t="shared" si="1"/>
        <v>-491.38352421010967</v>
      </c>
      <c r="G49" s="23">
        <v>-519.77113888456392</v>
      </c>
      <c r="H49" s="39">
        <f t="shared" si="2"/>
        <v>-5.4615603966342685E-2</v>
      </c>
    </row>
    <row r="50" spans="2:8" x14ac:dyDescent="0.25">
      <c r="B50" s="5" t="s">
        <v>132</v>
      </c>
      <c r="C50" s="5"/>
      <c r="D50" s="5"/>
      <c r="E50" s="5"/>
      <c r="F50" s="17">
        <f t="shared" si="1"/>
        <v>5238.7208888540627</v>
      </c>
      <c r="G50" s="36">
        <f>+SUM(G43:G49)</f>
        <v>4986.2433199387742</v>
      </c>
      <c r="H50" s="61">
        <f t="shared" si="2"/>
        <v>5.0634827206625044E-2</v>
      </c>
    </row>
    <row r="51" spans="2:8" x14ac:dyDescent="0.25">
      <c r="B51" s="5" t="s">
        <v>133</v>
      </c>
      <c r="C51" s="5"/>
      <c r="D51" s="5"/>
      <c r="E51" s="5"/>
      <c r="F51" s="17">
        <f t="shared" si="1"/>
        <v>5238.7208888540627</v>
      </c>
      <c r="G51" s="36">
        <f>+G50</f>
        <v>4986.2433199387742</v>
      </c>
      <c r="H51" s="61">
        <f t="shared" si="2"/>
        <v>5.0634827206625044E-2</v>
      </c>
    </row>
    <row r="52" spans="2:8" x14ac:dyDescent="0.25">
      <c r="B52" s="5" t="s">
        <v>134</v>
      </c>
      <c r="C52" s="5"/>
      <c r="D52" s="5"/>
      <c r="E52" s="5"/>
      <c r="F52" s="17">
        <f t="shared" si="1"/>
        <v>5238.7208888540627</v>
      </c>
      <c r="G52" s="36">
        <f>+G50</f>
        <v>4986.2433199387742</v>
      </c>
      <c r="H52" s="61">
        <f t="shared" si="2"/>
        <v>5.0634827206625044E-2</v>
      </c>
    </row>
    <row r="53" spans="2:8" x14ac:dyDescent="0.25">
      <c r="B53" s="5" t="s">
        <v>135</v>
      </c>
      <c r="C53" s="5"/>
      <c r="D53" s="5"/>
      <c r="E53" s="5"/>
      <c r="F53" s="17">
        <f t="shared" si="1"/>
        <v>30393.443178637957</v>
      </c>
      <c r="G53" s="36">
        <v>29910.696639386304</v>
      </c>
      <c r="H53" s="61">
        <f t="shared" si="2"/>
        <v>1.6139595311731147E-2</v>
      </c>
    </row>
    <row r="54" spans="2:8" x14ac:dyDescent="0.25">
      <c r="B54" s="21" t="s">
        <v>145</v>
      </c>
      <c r="C54" s="5"/>
      <c r="D54" s="5"/>
      <c r="E54" s="5"/>
      <c r="F54" s="22">
        <f t="shared" si="1"/>
        <v>28097.03599901915</v>
      </c>
      <c r="G54" s="23">
        <v>27612.122574172179</v>
      </c>
      <c r="H54" s="39">
        <f t="shared" si="2"/>
        <v>1.7561613510311824E-2</v>
      </c>
    </row>
    <row r="55" spans="2:8" ht="17.25" x14ac:dyDescent="0.3">
      <c r="B55" s="6" t="s">
        <v>136</v>
      </c>
      <c r="C55" s="6"/>
      <c r="D55" s="6"/>
      <c r="E55" s="6"/>
      <c r="F55" s="40">
        <f t="shared" si="1"/>
        <v>0.17236352123921581</v>
      </c>
      <c r="G55" s="41">
        <f>+G50/G53</f>
        <v>0.16670435262858124</v>
      </c>
      <c r="H55" s="42" t="str">
        <f>IF(ISERROR($F55-G55),"-",CONCATENATE((FIXED($F55-G55,4)*10000)," bp"))</f>
        <v>57 bp</v>
      </c>
    </row>
    <row r="56" spans="2:8" ht="17.25" x14ac:dyDescent="0.3">
      <c r="B56" s="6" t="s">
        <v>137</v>
      </c>
      <c r="C56" s="6"/>
      <c r="D56" s="6"/>
      <c r="E56" s="6"/>
      <c r="F56" s="40">
        <f t="shared" si="1"/>
        <v>0.17236352123921581</v>
      </c>
      <c r="G56" s="41">
        <f>+G51/G53</f>
        <v>0.16670435262858124</v>
      </c>
      <c r="H56" s="42" t="str">
        <f>IF(ISERROR($F56-G56),"-",CONCATENATE((FIXED($F56-G56,4)*10000)," bp"))</f>
        <v>57 bp</v>
      </c>
    </row>
    <row r="57" spans="2:8" ht="17.25" x14ac:dyDescent="0.3">
      <c r="B57" s="6" t="s">
        <v>138</v>
      </c>
      <c r="C57" s="6"/>
      <c r="D57" s="6"/>
      <c r="E57" s="6"/>
      <c r="F57" s="40">
        <f t="shared" si="1"/>
        <v>0.17236352123921581</v>
      </c>
      <c r="G57" s="41">
        <f>+G52/G53</f>
        <v>0.16670435262858124</v>
      </c>
      <c r="H57" s="42" t="str">
        <f>IF(ISERROR($F57-G57),"-",CONCATENATE((FIXED($F57-G57,4)*10000)," bp"))</f>
        <v>57 bp</v>
      </c>
    </row>
    <row r="58" spans="2:8" ht="17.25" x14ac:dyDescent="0.3">
      <c r="B58" s="6" t="s">
        <v>38</v>
      </c>
      <c r="C58" s="6"/>
      <c r="D58" s="6"/>
      <c r="E58" s="6"/>
      <c r="F58" s="40">
        <f t="shared" si="1"/>
        <v>8.0441415574098563E-2</v>
      </c>
      <c r="G58" s="41">
        <v>8.5437964637413197E-2</v>
      </c>
      <c r="H58" s="42" t="str">
        <f>IF(ISERROR($F58-G58),"-",CONCATENATE((FIXED($F58-G58,4)*10000)," bp"))</f>
        <v>-50 bp</v>
      </c>
    </row>
    <row r="59" spans="2:8" x14ac:dyDescent="0.25">
      <c r="B59" s="74" t="s">
        <v>8</v>
      </c>
      <c r="C59" s="21"/>
      <c r="D59" s="21"/>
      <c r="E59" s="21"/>
      <c r="F59" s="49"/>
      <c r="G59" s="21"/>
      <c r="H59" s="50"/>
    </row>
    <row r="60" spans="2:8" x14ac:dyDescent="0.25">
      <c r="B60" s="51" t="s">
        <v>139</v>
      </c>
      <c r="C60" s="52"/>
      <c r="D60" s="52"/>
      <c r="E60" s="52"/>
      <c r="F60" s="53">
        <f>+F32</f>
        <v>0.16818880613125875</v>
      </c>
      <c r="G60" s="73">
        <v>0.16483098066845303</v>
      </c>
      <c r="H60" s="54" t="str">
        <f>IF(ISERROR($F60-G60),"-",CONCATENATE((FIXED($F60-G60,4)*10000)," bp"))</f>
        <v>34 bp</v>
      </c>
    </row>
    <row r="61" spans="2:8" x14ac:dyDescent="0.25">
      <c r="B61" s="74" t="s">
        <v>140</v>
      </c>
      <c r="C61" s="21"/>
      <c r="D61" s="21"/>
      <c r="E61" s="21"/>
      <c r="F61" s="55">
        <f>+F33</f>
        <v>0.16818880613125875</v>
      </c>
      <c r="G61" s="56">
        <v>0.16483098066845303</v>
      </c>
      <c r="H61" s="57" t="str">
        <f>IF(ISERROR($F61-G61),"-",CONCATENATE((FIXED($F61-G61,4)*10000)," bp"))</f>
        <v>34 bp</v>
      </c>
    </row>
    <row r="62" spans="2:8" x14ac:dyDescent="0.25">
      <c r="B62" s="74" t="s">
        <v>141</v>
      </c>
      <c r="C62" s="21"/>
      <c r="D62" s="21"/>
      <c r="E62" s="21"/>
      <c r="F62" s="55">
        <f>+F34</f>
        <v>7.8520717868551096E-2</v>
      </c>
      <c r="G62" s="56">
        <v>8.4467535727743792E-2</v>
      </c>
      <c r="H62" s="57" t="str">
        <f>IF(ISERROR($F62-G62),"-",CONCATENATE((FIXED($F62-G62,4)*10000)," bp"))</f>
        <v>-59 bp</v>
      </c>
    </row>
    <row r="63" spans="2:8" x14ac:dyDescent="0.25">
      <c r="B63" s="48"/>
      <c r="C63" s="21"/>
      <c r="D63" s="21"/>
      <c r="E63" s="21"/>
      <c r="F63" s="56"/>
      <c r="G63" s="56"/>
      <c r="H63" s="57"/>
    </row>
    <row r="64" spans="2:8" ht="17.25" x14ac:dyDescent="0.25">
      <c r="B64" s="64" t="s">
        <v>174</v>
      </c>
      <c r="C64" s="21"/>
      <c r="D64" s="21"/>
      <c r="E64" s="21"/>
      <c r="F64" s="56"/>
      <c r="G64" s="56"/>
      <c r="H64" s="57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L57"/>
  <sheetViews>
    <sheetView showRowColHeaders="0" zoomScale="90" zoomScaleNormal="90" workbookViewId="0"/>
  </sheetViews>
  <sheetFormatPr baseColWidth="10" defaultRowHeight="15" x14ac:dyDescent="0.25"/>
  <cols>
    <col min="1" max="3" width="11.42578125" style="1"/>
    <col min="4" max="4" width="14" style="1" customWidth="1"/>
    <col min="5" max="5" width="16.28515625" style="1" customWidth="1"/>
    <col min="6" max="6" width="24.28515625" style="1" customWidth="1"/>
    <col min="7" max="7" width="17.5703125" style="1" customWidth="1"/>
    <col min="8" max="8" width="17.5703125" style="4" customWidth="1"/>
    <col min="9" max="9" width="17.5703125" style="1" customWidth="1"/>
    <col min="10" max="10" width="9.85546875" style="1" customWidth="1"/>
    <col min="11" max="16384" width="11.42578125" style="1"/>
  </cols>
  <sheetData>
    <row r="9" spans="2:9" ht="23.25" x14ac:dyDescent="0.35">
      <c r="B9" s="16" t="s">
        <v>128</v>
      </c>
    </row>
    <row r="12" spans="2:9" ht="17.25" x14ac:dyDescent="0.3">
      <c r="B12" s="6" t="s">
        <v>149</v>
      </c>
      <c r="G12" s="4"/>
    </row>
    <row r="13" spans="2:9" ht="17.25" x14ac:dyDescent="0.3">
      <c r="B13" s="6" t="s">
        <v>150</v>
      </c>
    </row>
    <row r="14" spans="2:9" x14ac:dyDescent="0.25">
      <c r="B14" s="70" t="s">
        <v>16</v>
      </c>
      <c r="G14" s="4"/>
    </row>
    <row r="15" spans="2:9" x14ac:dyDescent="0.25">
      <c r="B15" s="7"/>
      <c r="C15" s="7"/>
      <c r="D15" s="7"/>
      <c r="E15" s="7"/>
      <c r="F15" s="7"/>
      <c r="G15" s="8" t="s">
        <v>151</v>
      </c>
      <c r="H15" s="9" t="s">
        <v>152</v>
      </c>
      <c r="I15" s="9" t="s">
        <v>153</v>
      </c>
    </row>
    <row r="16" spans="2:9" ht="17.25" x14ac:dyDescent="0.3">
      <c r="B16" s="6" t="s">
        <v>154</v>
      </c>
      <c r="C16" s="21"/>
      <c r="D16" s="21"/>
      <c r="E16" s="21"/>
      <c r="F16" s="21"/>
      <c r="G16" s="18"/>
      <c r="H16" s="81"/>
      <c r="I16" s="81"/>
    </row>
    <row r="17" spans="2:12" x14ac:dyDescent="0.25">
      <c r="B17" s="94" t="s">
        <v>155</v>
      </c>
      <c r="C17" s="95"/>
      <c r="D17" s="95"/>
      <c r="E17" s="95"/>
      <c r="F17" s="95"/>
      <c r="G17" s="22">
        <v>5183.6792888540622</v>
      </c>
      <c r="H17" s="82">
        <v>5183.8391899302978</v>
      </c>
      <c r="I17" s="82">
        <v>4917.2459835002901</v>
      </c>
      <c r="L17" s="12"/>
    </row>
    <row r="18" spans="2:12" ht="30" customHeight="1" x14ac:dyDescent="0.25">
      <c r="B18" s="92" t="s">
        <v>156</v>
      </c>
      <c r="C18" s="93"/>
      <c r="D18" s="93"/>
      <c r="E18" s="93"/>
      <c r="F18" s="93"/>
      <c r="G18" s="83">
        <v>5072.695120625257</v>
      </c>
      <c r="H18" s="84">
        <v>5105.3328893798998</v>
      </c>
      <c r="I18" s="84">
        <v>4843.5370643680999</v>
      </c>
    </row>
    <row r="19" spans="2:12" x14ac:dyDescent="0.25">
      <c r="B19" s="94" t="s">
        <v>157</v>
      </c>
      <c r="C19" s="95"/>
      <c r="D19" s="95"/>
      <c r="E19" s="95"/>
      <c r="F19" s="95"/>
      <c r="G19" s="22">
        <v>5183.6792888540622</v>
      </c>
      <c r="H19" s="82">
        <v>5183.8391899302978</v>
      </c>
      <c r="I19" s="82">
        <v>4917.2459835002901</v>
      </c>
    </row>
    <row r="20" spans="2:12" ht="30" customHeight="1" x14ac:dyDescent="0.25">
      <c r="B20" s="92" t="s">
        <v>158</v>
      </c>
      <c r="C20" s="93"/>
      <c r="D20" s="93"/>
      <c r="E20" s="93"/>
      <c r="F20" s="93"/>
      <c r="G20" s="83">
        <v>5072.695120625257</v>
      </c>
      <c r="H20" s="84">
        <v>5105.3328893798998</v>
      </c>
      <c r="I20" s="84">
        <v>4843.5370643680999</v>
      </c>
    </row>
    <row r="21" spans="2:12" x14ac:dyDescent="0.25">
      <c r="B21" s="94" t="s">
        <v>134</v>
      </c>
      <c r="C21" s="95"/>
      <c r="D21" s="95"/>
      <c r="E21" s="95"/>
      <c r="F21" s="95"/>
      <c r="G21" s="22">
        <v>5183.6792888540622</v>
      </c>
      <c r="H21" s="82">
        <v>5183.8391899302978</v>
      </c>
      <c r="I21" s="82">
        <v>4917.2459835002901</v>
      </c>
    </row>
    <row r="22" spans="2:12" ht="30" customHeight="1" x14ac:dyDescent="0.25">
      <c r="B22" s="92" t="s">
        <v>159</v>
      </c>
      <c r="C22" s="93"/>
      <c r="D22" s="93"/>
      <c r="E22" s="93"/>
      <c r="F22" s="93"/>
      <c r="G22" s="83">
        <v>5072.695120625257</v>
      </c>
      <c r="H22" s="84">
        <v>5105.3328893798998</v>
      </c>
      <c r="I22" s="84">
        <v>4843.5370643680999</v>
      </c>
    </row>
    <row r="23" spans="2:12" ht="17.25" x14ac:dyDescent="0.3">
      <c r="B23" s="6" t="s">
        <v>160</v>
      </c>
      <c r="C23" s="5"/>
      <c r="D23" s="5"/>
      <c r="E23" s="5"/>
      <c r="F23" s="36"/>
      <c r="G23" s="18"/>
      <c r="H23" s="81"/>
      <c r="I23" s="81"/>
    </row>
    <row r="24" spans="2:12" x14ac:dyDescent="0.25">
      <c r="B24" s="94" t="s">
        <v>161</v>
      </c>
      <c r="C24" s="95"/>
      <c r="D24" s="95"/>
      <c r="E24" s="95"/>
      <c r="F24" s="95"/>
      <c r="G24" s="22">
        <v>30477.382679389211</v>
      </c>
      <c r="H24" s="82">
        <v>30186.41676327449</v>
      </c>
      <c r="I24" s="82">
        <v>30186.115679289058</v>
      </c>
    </row>
    <row r="25" spans="2:12" ht="30" customHeight="1" x14ac:dyDescent="0.25">
      <c r="B25" s="92" t="s">
        <v>162</v>
      </c>
      <c r="C25" s="93"/>
      <c r="D25" s="93"/>
      <c r="E25" s="93"/>
      <c r="F25" s="93"/>
      <c r="G25" s="83">
        <v>30414.561028078522</v>
      </c>
      <c r="H25" s="84">
        <v>30134.77048051091</v>
      </c>
      <c r="I25" s="84">
        <v>30146.727405002053</v>
      </c>
    </row>
    <row r="26" spans="2:12" ht="17.25" x14ac:dyDescent="0.3">
      <c r="B26" s="6" t="s">
        <v>163</v>
      </c>
      <c r="C26" s="5"/>
      <c r="D26" s="5"/>
      <c r="E26" s="5"/>
      <c r="F26" s="36"/>
      <c r="G26" s="85"/>
      <c r="H26" s="86"/>
      <c r="I26" s="86"/>
    </row>
    <row r="27" spans="2:12" ht="15" customHeight="1" x14ac:dyDescent="0.25">
      <c r="B27" s="94" t="s">
        <v>164</v>
      </c>
      <c r="C27" s="95"/>
      <c r="D27" s="95"/>
      <c r="E27" s="95"/>
      <c r="F27" s="95"/>
      <c r="G27" s="87">
        <v>0.17008282316708265</v>
      </c>
      <c r="H27" s="88">
        <v>0.17172754323848993</v>
      </c>
      <c r="I27" s="88">
        <v>0.16289760616249319</v>
      </c>
    </row>
    <row r="28" spans="2:12" ht="30" customHeight="1" x14ac:dyDescent="0.25">
      <c r="B28" s="92" t="s">
        <v>165</v>
      </c>
      <c r="C28" s="93"/>
      <c r="D28" s="93"/>
      <c r="E28" s="93"/>
      <c r="F28" s="93"/>
      <c r="G28" s="89">
        <v>0.16678508415565091</v>
      </c>
      <c r="H28" s="90">
        <v>0.16941668404880258</v>
      </c>
      <c r="I28" s="90">
        <v>0.16066543473519593</v>
      </c>
    </row>
    <row r="29" spans="2:12" ht="15" customHeight="1" x14ac:dyDescent="0.25">
      <c r="B29" s="94" t="s">
        <v>166</v>
      </c>
      <c r="C29" s="95"/>
      <c r="D29" s="95"/>
      <c r="E29" s="95"/>
      <c r="F29" s="95"/>
      <c r="G29" s="87">
        <v>0.17008282316708265</v>
      </c>
      <c r="H29" s="88">
        <v>0.17172754323848993</v>
      </c>
      <c r="I29" s="88">
        <v>0.16289760616249319</v>
      </c>
    </row>
    <row r="30" spans="2:12" ht="30" customHeight="1" x14ac:dyDescent="0.25">
      <c r="B30" s="92" t="s">
        <v>167</v>
      </c>
      <c r="C30" s="93"/>
      <c r="D30" s="93"/>
      <c r="E30" s="93"/>
      <c r="F30" s="93"/>
      <c r="G30" s="89">
        <v>0.16678508415565091</v>
      </c>
      <c r="H30" s="90">
        <v>0.16941668404880258</v>
      </c>
      <c r="I30" s="90">
        <v>0.16066543473519593</v>
      </c>
    </row>
    <row r="31" spans="2:12" x14ac:dyDescent="0.25">
      <c r="B31" s="94" t="s">
        <v>168</v>
      </c>
      <c r="C31" s="95"/>
      <c r="D31" s="95"/>
      <c r="E31" s="95"/>
      <c r="F31" s="95"/>
      <c r="G31" s="87">
        <v>0.17008282316708265</v>
      </c>
      <c r="H31" s="88">
        <v>0.17172754323848993</v>
      </c>
      <c r="I31" s="88">
        <v>0.16289760616249319</v>
      </c>
    </row>
    <row r="32" spans="2:12" ht="30" customHeight="1" x14ac:dyDescent="0.25">
      <c r="B32" s="92" t="s">
        <v>169</v>
      </c>
      <c r="C32" s="93"/>
      <c r="D32" s="93"/>
      <c r="E32" s="93"/>
      <c r="F32" s="93"/>
      <c r="G32" s="89">
        <v>0.16678508415565091</v>
      </c>
      <c r="H32" s="90">
        <v>0.16941668404880258</v>
      </c>
      <c r="I32" s="90">
        <v>0.16066543473519593</v>
      </c>
    </row>
    <row r="33" spans="2:9" ht="17.25" x14ac:dyDescent="0.3">
      <c r="B33" s="6" t="s">
        <v>38</v>
      </c>
      <c r="C33" s="21"/>
      <c r="D33" s="21"/>
      <c r="E33" s="21"/>
      <c r="F33" s="56"/>
      <c r="G33" s="85"/>
      <c r="H33" s="86"/>
      <c r="I33" s="86"/>
    </row>
    <row r="34" spans="2:9" x14ac:dyDescent="0.25">
      <c r="B34" s="64" t="s">
        <v>170</v>
      </c>
      <c r="C34" s="21"/>
      <c r="D34" s="21"/>
      <c r="E34" s="21"/>
      <c r="F34" s="56"/>
      <c r="G34" s="20">
        <v>65124.673048902499</v>
      </c>
      <c r="H34" s="91">
        <v>60559.243876489862</v>
      </c>
      <c r="I34" s="91">
        <v>61562.969242723135</v>
      </c>
    </row>
    <row r="35" spans="2:9" x14ac:dyDescent="0.25">
      <c r="B35" s="94" t="s">
        <v>38</v>
      </c>
      <c r="C35" s="95"/>
      <c r="D35" s="95"/>
      <c r="E35" s="95"/>
      <c r="F35" s="95"/>
      <c r="G35" s="87">
        <v>7.9596242808952111E-2</v>
      </c>
      <c r="H35" s="88">
        <v>8.5599470173417305E-2</v>
      </c>
      <c r="I35" s="88">
        <v>7.9873437619832122E-2</v>
      </c>
    </row>
    <row r="36" spans="2:9" ht="30" customHeight="1" x14ac:dyDescent="0.25">
      <c r="B36" s="92" t="s">
        <v>171</v>
      </c>
      <c r="C36" s="93"/>
      <c r="D36" s="93"/>
      <c r="E36" s="93"/>
      <c r="F36" s="93"/>
      <c r="G36" s="89">
        <v>7.8025031465845537E-2</v>
      </c>
      <c r="H36" s="90">
        <v>8.4412543464266729E-2</v>
      </c>
      <c r="I36" s="90">
        <v>7.8755838312131773E-2</v>
      </c>
    </row>
    <row r="37" spans="2:9" x14ac:dyDescent="0.25">
      <c r="B37" s="21"/>
      <c r="C37" s="21"/>
      <c r="D37" s="21"/>
      <c r="E37" s="21"/>
      <c r="F37" s="23"/>
      <c r="G37" s="23"/>
      <c r="H37" s="39"/>
    </row>
    <row r="38" spans="2:9" x14ac:dyDescent="0.25">
      <c r="B38" s="64"/>
      <c r="C38" s="21"/>
      <c r="D38" s="21"/>
      <c r="E38" s="21"/>
      <c r="F38" s="23"/>
      <c r="G38" s="23"/>
      <c r="H38" s="39"/>
    </row>
    <row r="39" spans="2:9" x14ac:dyDescent="0.25">
      <c r="B39" s="21"/>
      <c r="C39" s="21"/>
      <c r="D39" s="21"/>
      <c r="E39" s="21"/>
      <c r="F39" s="23"/>
      <c r="G39" s="23"/>
      <c r="H39" s="39"/>
    </row>
    <row r="40" spans="2:9" x14ac:dyDescent="0.25">
      <c r="B40" s="21"/>
      <c r="C40" s="21"/>
      <c r="D40" s="21"/>
      <c r="E40" s="21"/>
      <c r="F40" s="23"/>
      <c r="G40" s="23"/>
      <c r="H40" s="39"/>
    </row>
    <row r="41" spans="2:9" x14ac:dyDescent="0.25">
      <c r="B41" s="21"/>
      <c r="C41" s="21"/>
      <c r="D41" s="21"/>
      <c r="E41" s="21"/>
      <c r="F41" s="23"/>
      <c r="G41" s="23"/>
      <c r="H41" s="39"/>
    </row>
    <row r="42" spans="2:9" x14ac:dyDescent="0.25">
      <c r="B42" s="21"/>
      <c r="C42" s="21"/>
      <c r="D42" s="21"/>
      <c r="E42" s="21"/>
      <c r="F42" s="23"/>
      <c r="G42" s="23"/>
      <c r="H42" s="39"/>
    </row>
    <row r="43" spans="2:9" x14ac:dyDescent="0.25">
      <c r="B43" s="5"/>
      <c r="C43" s="5"/>
      <c r="D43" s="5"/>
      <c r="E43" s="5"/>
      <c r="F43" s="36"/>
      <c r="G43" s="36"/>
      <c r="H43" s="37"/>
    </row>
    <row r="44" spans="2:9" x14ac:dyDescent="0.25">
      <c r="B44" s="5"/>
      <c r="C44" s="5"/>
      <c r="D44" s="5"/>
      <c r="E44" s="5"/>
      <c r="F44" s="36"/>
      <c r="G44" s="36"/>
      <c r="H44" s="37"/>
    </row>
    <row r="45" spans="2:9" x14ac:dyDescent="0.25">
      <c r="B45" s="5"/>
      <c r="C45" s="5"/>
      <c r="D45" s="5"/>
      <c r="E45" s="5"/>
      <c r="F45" s="36"/>
      <c r="G45" s="36"/>
      <c r="H45" s="37"/>
    </row>
    <row r="46" spans="2:9" x14ac:dyDescent="0.25">
      <c r="B46" s="5"/>
      <c r="C46" s="5"/>
      <c r="D46" s="5"/>
      <c r="E46" s="5"/>
      <c r="F46" s="36"/>
      <c r="G46" s="36"/>
      <c r="H46" s="37"/>
    </row>
    <row r="47" spans="2:9" ht="17.25" x14ac:dyDescent="0.3">
      <c r="B47" s="6"/>
      <c r="C47" s="6"/>
      <c r="D47" s="6"/>
      <c r="E47" s="6"/>
      <c r="F47" s="41"/>
      <c r="G47" s="41"/>
      <c r="H47" s="42"/>
    </row>
    <row r="48" spans="2:9" ht="17.25" x14ac:dyDescent="0.3">
      <c r="B48" s="6"/>
      <c r="C48" s="6"/>
      <c r="D48" s="6"/>
      <c r="E48" s="6"/>
      <c r="F48" s="41"/>
      <c r="G48" s="41"/>
      <c r="H48" s="42"/>
    </row>
    <row r="49" spans="2:8" ht="17.25" x14ac:dyDescent="0.3">
      <c r="B49" s="6"/>
      <c r="C49" s="6"/>
      <c r="D49" s="6"/>
      <c r="E49" s="6"/>
      <c r="F49" s="41"/>
      <c r="G49" s="41"/>
      <c r="H49" s="42"/>
    </row>
    <row r="50" spans="2:8" ht="17.25" x14ac:dyDescent="0.3">
      <c r="B50" s="6"/>
      <c r="C50" s="6"/>
      <c r="D50" s="6"/>
      <c r="E50" s="6"/>
      <c r="F50" s="41"/>
      <c r="G50" s="41"/>
      <c r="H50" s="42"/>
    </row>
    <row r="51" spans="2:8" x14ac:dyDescent="0.25">
      <c r="B51" s="74"/>
      <c r="C51" s="21"/>
      <c r="D51" s="21"/>
      <c r="E51" s="21"/>
      <c r="F51" s="21"/>
      <c r="G51" s="21"/>
      <c r="H51" s="50"/>
    </row>
    <row r="52" spans="2:8" x14ac:dyDescent="0.25">
      <c r="B52" s="51"/>
      <c r="C52" s="52"/>
      <c r="D52" s="52"/>
      <c r="E52" s="52"/>
      <c r="F52" s="73"/>
      <c r="G52" s="73"/>
      <c r="H52" s="54"/>
    </row>
    <row r="53" spans="2:8" x14ac:dyDescent="0.25">
      <c r="B53" s="74"/>
      <c r="C53" s="21"/>
      <c r="D53" s="21"/>
      <c r="E53" s="21"/>
      <c r="F53" s="56"/>
      <c r="G53" s="56"/>
      <c r="H53" s="57"/>
    </row>
    <row r="54" spans="2:8" x14ac:dyDescent="0.25">
      <c r="B54" s="74"/>
      <c r="C54" s="21"/>
      <c r="D54" s="21"/>
      <c r="E54" s="21"/>
      <c r="F54" s="56"/>
      <c r="G54" s="56"/>
      <c r="H54" s="57"/>
    </row>
    <row r="55" spans="2:8" x14ac:dyDescent="0.25">
      <c r="B55" s="74"/>
      <c r="C55" s="21"/>
      <c r="D55" s="21"/>
      <c r="E55" s="21"/>
      <c r="F55" s="56"/>
      <c r="G55" s="56"/>
      <c r="H55" s="57"/>
    </row>
    <row r="56" spans="2:8" x14ac:dyDescent="0.25">
      <c r="B56" s="64"/>
      <c r="C56" s="21"/>
      <c r="D56" s="21"/>
      <c r="E56" s="21"/>
      <c r="F56" s="56"/>
      <c r="G56" s="56"/>
      <c r="H56" s="57"/>
    </row>
    <row r="57" spans="2:8" x14ac:dyDescent="0.25">
      <c r="B57" s="74"/>
      <c r="C57" s="21"/>
      <c r="D57" s="21"/>
      <c r="E57" s="21"/>
      <c r="F57" s="56"/>
      <c r="G57" s="56"/>
      <c r="H57" s="57"/>
    </row>
  </sheetData>
  <mergeCells count="16">
    <mergeCell ref="B31:F31"/>
    <mergeCell ref="B32:F32"/>
    <mergeCell ref="B35:F35"/>
    <mergeCell ref="B36:F36"/>
    <mergeCell ref="B24:F24"/>
    <mergeCell ref="B25:F25"/>
    <mergeCell ref="B27:F27"/>
    <mergeCell ref="B28:F28"/>
    <mergeCell ref="B29:F29"/>
    <mergeCell ref="B30:F30"/>
    <mergeCell ref="B22:F22"/>
    <mergeCell ref="B17:F17"/>
    <mergeCell ref="B18:F18"/>
    <mergeCell ref="B19:F19"/>
    <mergeCell ref="B20:F20"/>
    <mergeCell ref="B21:F21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5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4" spans="2:7" x14ac:dyDescent="0.25">
      <c r="G4" s="1"/>
    </row>
    <row r="9" spans="2:7" ht="23.25" x14ac:dyDescent="0.35">
      <c r="B9" s="2" t="s">
        <v>14</v>
      </c>
    </row>
    <row r="12" spans="2:7" ht="17.25" x14ac:dyDescent="0.3">
      <c r="B12" s="6" t="s">
        <v>15</v>
      </c>
      <c r="F12" s="4"/>
    </row>
    <row r="13" spans="2:7" x14ac:dyDescent="0.25">
      <c r="B13" s="70" t="s">
        <v>16</v>
      </c>
      <c r="F13" s="4"/>
    </row>
    <row r="14" spans="2:7" x14ac:dyDescent="0.25">
      <c r="B14" s="7"/>
      <c r="C14" s="7"/>
      <c r="D14" s="7"/>
      <c r="E14" s="8" t="str">
        <f>+'Balance sheet'!F14</f>
        <v>2Q20</v>
      </c>
      <c r="F14" s="9" t="str">
        <f>+'Balance sheet'!G14</f>
        <v>2Q19</v>
      </c>
      <c r="G14" s="9" t="s">
        <v>0</v>
      </c>
    </row>
    <row r="15" spans="2:7" s="5" customFormat="1" x14ac:dyDescent="0.25">
      <c r="B15" s="58" t="s">
        <v>17</v>
      </c>
      <c r="C15" s="58"/>
      <c r="D15" s="58"/>
      <c r="E15" s="45">
        <f>+'Balance sheet'!F39</f>
        <v>64215.603000000003</v>
      </c>
      <c r="F15" s="43">
        <f>+'Balance sheet'!G39</f>
        <v>60823.199000000008</v>
      </c>
      <c r="G15" s="37">
        <f>IF(ISERROR($E15/F15),"-",ABS($E15)/ABS(F15)-1)</f>
        <v>5.5774836834872721E-2</v>
      </c>
    </row>
    <row r="16" spans="2:7" x14ac:dyDescent="0.25">
      <c r="B16" s="1" t="s">
        <v>18</v>
      </c>
      <c r="C16" s="19"/>
      <c r="D16" s="19"/>
      <c r="E16" s="46">
        <v>4707.009</v>
      </c>
      <c r="F16" s="28">
        <v>4107.8959999999997</v>
      </c>
      <c r="G16" s="34">
        <f t="shared" ref="G16:G28" si="0">IF(ISERROR($E16/F16),"-",ABS($E16)/ABS(F16)-1)</f>
        <v>0.14584424727403045</v>
      </c>
    </row>
    <row r="17" spans="2:7" x14ac:dyDescent="0.25">
      <c r="B17" s="1" t="s">
        <v>19</v>
      </c>
      <c r="E17" s="46">
        <f>+'Balance sheet'!F18+'Balance sheet'!F21+'Balance sheet'!F24</f>
        <v>1765.92</v>
      </c>
      <c r="F17" s="28">
        <f>+'Balance sheet'!G18+'Balance sheet'!G21+'Balance sheet'!G24</f>
        <v>1758.3330000000001</v>
      </c>
      <c r="G17" s="34">
        <f t="shared" si="0"/>
        <v>4.3148823345748877E-3</v>
      </c>
    </row>
    <row r="18" spans="2:7" x14ac:dyDescent="0.25">
      <c r="B18" s="1" t="s">
        <v>20</v>
      </c>
      <c r="E18" s="46">
        <f>+'Balance sheet'!F33</f>
        <v>184.56899999999999</v>
      </c>
      <c r="F18" s="75">
        <f>+'Balance sheet'!$G$33</f>
        <v>196.30500000000001</v>
      </c>
      <c r="G18" s="34">
        <f t="shared" si="0"/>
        <v>-5.9784518988309054E-2</v>
      </c>
    </row>
    <row r="19" spans="2:7" s="5" customFormat="1" x14ac:dyDescent="0.25">
      <c r="B19" s="5" t="s">
        <v>21</v>
      </c>
      <c r="E19" s="45">
        <f>+'Balance sheet'!F29</f>
        <v>44416.601000000002</v>
      </c>
      <c r="F19" s="76">
        <f>+'Balance sheet'!$G$29</f>
        <v>42875.375999999997</v>
      </c>
      <c r="G19" s="37">
        <f t="shared" si="0"/>
        <v>3.5946623535149991E-2</v>
      </c>
    </row>
    <row r="20" spans="2:7" x14ac:dyDescent="0.25">
      <c r="B20" s="1" t="s">
        <v>22</v>
      </c>
      <c r="E20" s="46">
        <v>2945.1689999999999</v>
      </c>
      <c r="F20" s="75">
        <v>2878.1320000000001</v>
      </c>
      <c r="G20" s="34">
        <f t="shared" si="0"/>
        <v>2.3291843459577244E-2</v>
      </c>
    </row>
    <row r="21" spans="2:7" s="21" customFormat="1" x14ac:dyDescent="0.25">
      <c r="B21" s="21" t="s">
        <v>23</v>
      </c>
      <c r="E21" s="22">
        <v>0</v>
      </c>
      <c r="F21" s="77">
        <v>0</v>
      </c>
      <c r="G21" s="34" t="str">
        <f t="shared" si="0"/>
        <v>-</v>
      </c>
    </row>
    <row r="22" spans="2:7" x14ac:dyDescent="0.25">
      <c r="B22" s="5" t="s">
        <v>24</v>
      </c>
      <c r="C22" s="5"/>
      <c r="D22" s="5"/>
      <c r="E22" s="45">
        <f>+'Balance sheet'!$F$44</f>
        <v>46673.764000000003</v>
      </c>
      <c r="F22" s="76">
        <f>+'Balance sheet'!$G$44</f>
        <v>45117.860999999997</v>
      </c>
      <c r="G22" s="37">
        <f t="shared" si="0"/>
        <v>3.4485300621853732E-2</v>
      </c>
    </row>
    <row r="23" spans="2:7" s="5" customFormat="1" x14ac:dyDescent="0.25">
      <c r="B23" s="21" t="s">
        <v>25</v>
      </c>
      <c r="C23" s="21"/>
      <c r="D23" s="21"/>
      <c r="E23" s="47">
        <v>884.00492555999983</v>
      </c>
      <c r="F23" s="78">
        <v>1138.08995534</v>
      </c>
      <c r="G23" s="34">
        <f t="shared" si="0"/>
        <v>-0.22325566497429739</v>
      </c>
    </row>
    <row r="24" spans="2:7" x14ac:dyDescent="0.25">
      <c r="B24" s="52" t="s">
        <v>26</v>
      </c>
      <c r="C24" s="52"/>
      <c r="D24" s="52"/>
      <c r="E24" s="59">
        <f>+E22-E23</f>
        <v>45789.75907444</v>
      </c>
      <c r="F24" s="79">
        <f>+F22-F23</f>
        <v>43979.771044659996</v>
      </c>
      <c r="G24" s="37">
        <f t="shared" si="0"/>
        <v>4.1155012561161941E-2</v>
      </c>
    </row>
    <row r="25" spans="2:7" s="19" customFormat="1" x14ac:dyDescent="0.25">
      <c r="B25" s="1" t="s">
        <v>27</v>
      </c>
      <c r="C25" s="1"/>
      <c r="D25" s="1"/>
      <c r="E25" s="46">
        <v>22882.692010900002</v>
      </c>
      <c r="F25" s="75">
        <v>20097.657537380008</v>
      </c>
      <c r="G25" s="34">
        <f t="shared" si="0"/>
        <v>0.13857507862993779</v>
      </c>
    </row>
    <row r="26" spans="2:7" x14ac:dyDescent="0.25">
      <c r="B26" s="5" t="s">
        <v>28</v>
      </c>
      <c r="C26" s="5"/>
      <c r="D26" s="5"/>
      <c r="E26" s="45">
        <f>+E24+E25</f>
        <v>68672.451085339999</v>
      </c>
      <c r="F26" s="76">
        <f>+F24+F25</f>
        <v>64077.428582040004</v>
      </c>
      <c r="G26" s="37">
        <f t="shared" si="0"/>
        <v>7.1710469739229232E-2</v>
      </c>
    </row>
    <row r="27" spans="2:7" s="5" customFormat="1" x14ac:dyDescent="0.25">
      <c r="B27" s="1" t="s">
        <v>29</v>
      </c>
      <c r="C27" s="1"/>
      <c r="D27" s="1"/>
      <c r="E27" s="46">
        <v>113987.99508533999</v>
      </c>
      <c r="F27" s="75">
        <v>107798.02758204</v>
      </c>
      <c r="G27" s="34">
        <f t="shared" si="0"/>
        <v>5.7421899473894422E-2</v>
      </c>
    </row>
    <row r="28" spans="2:7" x14ac:dyDescent="0.25">
      <c r="B28" s="5" t="s">
        <v>30</v>
      </c>
      <c r="C28" s="5"/>
      <c r="D28" s="5"/>
      <c r="E28" s="45">
        <f>+'Balance sheet'!F53</f>
        <v>5583.98</v>
      </c>
      <c r="F28" s="76">
        <f>+'Balance sheet'!$G$53</f>
        <v>5415.9269999999997</v>
      </c>
      <c r="G28" s="37">
        <f t="shared" si="0"/>
        <v>3.102940641555918E-2</v>
      </c>
    </row>
    <row r="29" spans="2:7" x14ac:dyDescent="0.25">
      <c r="E29" s="12"/>
    </row>
    <row r="34" spans="2:7" ht="17.25" x14ac:dyDescent="0.3">
      <c r="B34" s="6" t="s">
        <v>31</v>
      </c>
      <c r="F34" s="4"/>
    </row>
    <row r="35" spans="2:7" x14ac:dyDescent="0.25">
      <c r="B35" s="70" t="s">
        <v>16</v>
      </c>
      <c r="F35" s="4"/>
    </row>
    <row r="36" spans="2:7" x14ac:dyDescent="0.25">
      <c r="B36" s="7"/>
      <c r="C36" s="7"/>
      <c r="D36" s="7"/>
      <c r="E36" s="8" t="str">
        <f>+E14</f>
        <v>2Q20</v>
      </c>
      <c r="F36" s="9" t="str">
        <f>+'Balance sheet'!$I$14</f>
        <v>1Q20</v>
      </c>
      <c r="G36" s="9" t="s">
        <v>0</v>
      </c>
    </row>
    <row r="37" spans="2:7" x14ac:dyDescent="0.25">
      <c r="B37" s="58" t="s">
        <v>17</v>
      </c>
      <c r="C37" s="58"/>
      <c r="D37" s="58"/>
      <c r="E37" s="45">
        <f>+E15</f>
        <v>64215.603000000003</v>
      </c>
      <c r="F37" s="43">
        <f>+'Balance sheet'!I39</f>
        <v>57685.737000000001</v>
      </c>
      <c r="G37" s="37">
        <f>IF(ISERROR($E37/F37),"-",ABS($E37)/ABS(F37)-1)</f>
        <v>0.11319723625963207</v>
      </c>
    </row>
    <row r="38" spans="2:7" x14ac:dyDescent="0.25">
      <c r="B38" s="1" t="s">
        <v>18</v>
      </c>
      <c r="C38" s="19"/>
      <c r="D38" s="19"/>
      <c r="E38" s="46">
        <f t="shared" ref="E38:E50" si="1">+E16</f>
        <v>4707.009</v>
      </c>
      <c r="F38" s="28">
        <v>4396.9889999999996</v>
      </c>
      <c r="G38" s="34">
        <f t="shared" ref="G38:G50" si="2">IF(ISERROR($E38/F38),"-",ABS($E38)/ABS(F38)-1)</f>
        <v>7.0507340364053706E-2</v>
      </c>
    </row>
    <row r="39" spans="2:7" x14ac:dyDescent="0.25">
      <c r="B39" s="1" t="s">
        <v>19</v>
      </c>
      <c r="E39" s="46">
        <f t="shared" si="1"/>
        <v>1765.92</v>
      </c>
      <c r="F39" s="28">
        <f>+'Balance sheet'!I18+'Balance sheet'!I21+'Balance sheet'!$I$24</f>
        <v>1680.7380000000001</v>
      </c>
      <c r="G39" s="34">
        <f t="shared" si="2"/>
        <v>5.0681307854049784E-2</v>
      </c>
    </row>
    <row r="40" spans="2:7" x14ac:dyDescent="0.25">
      <c r="B40" s="1" t="s">
        <v>20</v>
      </c>
      <c r="E40" s="46">
        <f t="shared" si="1"/>
        <v>184.56899999999999</v>
      </c>
      <c r="F40" s="28">
        <f>+'Balance sheet'!$I$33</f>
        <v>187.976</v>
      </c>
      <c r="G40" s="34">
        <f t="shared" si="2"/>
        <v>-1.8124654211175928E-2</v>
      </c>
    </row>
    <row r="41" spans="2:7" x14ac:dyDescent="0.25">
      <c r="B41" s="5" t="s">
        <v>21</v>
      </c>
      <c r="C41" s="5"/>
      <c r="D41" s="5"/>
      <c r="E41" s="45">
        <f t="shared" si="1"/>
        <v>44416.601000000002</v>
      </c>
      <c r="F41" s="43">
        <f>+'Balance sheet'!$I$29</f>
        <v>42408.411</v>
      </c>
      <c r="G41" s="37">
        <f t="shared" si="2"/>
        <v>4.7353578043751732E-2</v>
      </c>
    </row>
    <row r="42" spans="2:7" x14ac:dyDescent="0.25">
      <c r="B42" s="1" t="s">
        <v>22</v>
      </c>
      <c r="E42" s="46">
        <f t="shared" si="1"/>
        <v>2945.1689999999999</v>
      </c>
      <c r="F42" s="28">
        <v>2952.7710000000002</v>
      </c>
      <c r="G42" s="34">
        <f t="shared" si="2"/>
        <v>-2.5745308389985011E-3</v>
      </c>
    </row>
    <row r="43" spans="2:7" s="21" customFormat="1" x14ac:dyDescent="0.25">
      <c r="B43" s="21" t="s">
        <v>23</v>
      </c>
      <c r="E43" s="22">
        <f t="shared" si="1"/>
        <v>0</v>
      </c>
      <c r="F43" s="23">
        <v>0</v>
      </c>
      <c r="G43" s="34" t="str">
        <f t="shared" si="2"/>
        <v>-</v>
      </c>
    </row>
    <row r="44" spans="2:7" x14ac:dyDescent="0.25">
      <c r="B44" s="5" t="s">
        <v>24</v>
      </c>
      <c r="C44" s="5"/>
      <c r="D44" s="5"/>
      <c r="E44" s="45">
        <f t="shared" si="1"/>
        <v>46673.764000000003</v>
      </c>
      <c r="F44" s="43">
        <f>+'Balance sheet'!$I$44</f>
        <v>43485.224000000002</v>
      </c>
      <c r="G44" s="37">
        <f t="shared" si="2"/>
        <v>7.3324676906344033E-2</v>
      </c>
    </row>
    <row r="45" spans="2:7" x14ac:dyDescent="0.25">
      <c r="B45" s="21" t="s">
        <v>25</v>
      </c>
      <c r="C45" s="21"/>
      <c r="D45" s="21"/>
      <c r="E45" s="47">
        <f t="shared" si="1"/>
        <v>884.00492555999983</v>
      </c>
      <c r="F45" s="44">
        <v>886.74668844999997</v>
      </c>
      <c r="G45" s="34">
        <f t="shared" si="2"/>
        <v>-3.091934738197466E-3</v>
      </c>
    </row>
    <row r="46" spans="2:7" x14ac:dyDescent="0.25">
      <c r="B46" s="52" t="s">
        <v>26</v>
      </c>
      <c r="C46" s="52"/>
      <c r="D46" s="52"/>
      <c r="E46" s="59">
        <f t="shared" si="1"/>
        <v>45789.75907444</v>
      </c>
      <c r="F46" s="60">
        <f>+F44-F45</f>
        <v>42598.477311549999</v>
      </c>
      <c r="G46" s="37">
        <f t="shared" si="2"/>
        <v>7.4915395204155022E-2</v>
      </c>
    </row>
    <row r="47" spans="2:7" x14ac:dyDescent="0.25">
      <c r="B47" s="1" t="s">
        <v>27</v>
      </c>
      <c r="E47" s="46">
        <f t="shared" si="1"/>
        <v>22882.692010900002</v>
      </c>
      <c r="F47" s="28">
        <v>21491.900491449989</v>
      </c>
      <c r="G47" s="34">
        <f t="shared" si="2"/>
        <v>6.4712356173587615E-2</v>
      </c>
    </row>
    <row r="48" spans="2:7" x14ac:dyDescent="0.25">
      <c r="B48" s="5" t="s">
        <v>28</v>
      </c>
      <c r="C48" s="5"/>
      <c r="D48" s="5"/>
      <c r="E48" s="45">
        <f t="shared" si="1"/>
        <v>68672.451085339999</v>
      </c>
      <c r="F48" s="43">
        <f>+F46+F47</f>
        <v>64090.377802999988</v>
      </c>
      <c r="G48" s="37">
        <f t="shared" si="2"/>
        <v>7.1493934649976776E-2</v>
      </c>
    </row>
    <row r="49" spans="2:7" x14ac:dyDescent="0.25">
      <c r="B49" s="1" t="s">
        <v>29</v>
      </c>
      <c r="E49" s="46">
        <f t="shared" si="1"/>
        <v>113987.99508533999</v>
      </c>
      <c r="F49" s="28">
        <v>107365.79880299998</v>
      </c>
      <c r="G49" s="34">
        <f t="shared" si="2"/>
        <v>6.1678824692495748E-2</v>
      </c>
    </row>
    <row r="50" spans="2:7" x14ac:dyDescent="0.25">
      <c r="B50" s="5" t="s">
        <v>30</v>
      </c>
      <c r="C50" s="5"/>
      <c r="D50" s="5"/>
      <c r="E50" s="45">
        <f t="shared" si="1"/>
        <v>5583.98</v>
      </c>
      <c r="F50" s="43">
        <f>+'Balance sheet'!$I$53</f>
        <v>5518.4639999999999</v>
      </c>
      <c r="G50" s="37">
        <f t="shared" si="2"/>
        <v>1.1872144132860196E-2</v>
      </c>
    </row>
  </sheetData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39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2" t="s">
        <v>32</v>
      </c>
    </row>
    <row r="12" spans="2:7" ht="17.25" x14ac:dyDescent="0.3">
      <c r="B12" s="6" t="s">
        <v>15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tr">
        <f>+'KF-B'!E14</f>
        <v>2Q20</v>
      </c>
      <c r="F14" s="9" t="str">
        <f>+'KF-B'!F14</f>
        <v>2Q19</v>
      </c>
      <c r="G14" s="9" t="s">
        <v>0</v>
      </c>
    </row>
    <row r="15" spans="2:7" x14ac:dyDescent="0.25">
      <c r="B15" s="1" t="s">
        <v>1</v>
      </c>
      <c r="E15" s="29">
        <v>5.3201587111072417E-2</v>
      </c>
      <c r="F15" s="30">
        <v>6.4449402343345993E-2</v>
      </c>
      <c r="G15" s="31" t="str">
        <f>IF(ISERROR($E15-F15),"-",CONCATENATE((FIXED($E15-F15,4)*10000)," bp"))</f>
        <v>-112 bp</v>
      </c>
    </row>
    <row r="16" spans="2:7" x14ac:dyDescent="0.25">
      <c r="B16" s="1" t="s">
        <v>4</v>
      </c>
      <c r="E16" s="29">
        <v>5.6969194499915145E-2</v>
      </c>
      <c r="F16" s="30">
        <v>6.9112252384446085E-2</v>
      </c>
      <c r="G16" s="31" t="str">
        <f>IF(ISERROR($E16-F16),"-",CONCATENATE((FIXED($E16-F16,4)*10000)," bp"))</f>
        <v>-121 bp</v>
      </c>
    </row>
    <row r="17" spans="2:7" x14ac:dyDescent="0.25">
      <c r="B17" s="1" t="s">
        <v>2</v>
      </c>
      <c r="E17" s="29">
        <v>4.876113035188861E-3</v>
      </c>
      <c r="F17" s="30">
        <v>5.7969973810456802E-3</v>
      </c>
      <c r="G17" s="31" t="str">
        <f>IF(ISERROR($E17-F17),"-",CONCATENATE((FIXED($E17-F17,4)*10000)," bp"))</f>
        <v>-9 bp</v>
      </c>
    </row>
    <row r="18" spans="2:7" x14ac:dyDescent="0.25">
      <c r="B18" s="1" t="s">
        <v>3</v>
      </c>
      <c r="E18" s="29">
        <v>9.641535376600386E-3</v>
      </c>
      <c r="F18" s="30">
        <v>1.1499367583180934E-2</v>
      </c>
      <c r="G18" s="31" t="str">
        <f>IF(ISERROR($E18-F18),"-",CONCATENATE((FIXED($E18-F18,4)*10000)," bp"))</f>
        <v>-19 bp</v>
      </c>
    </row>
    <row r="19" spans="2:7" x14ac:dyDescent="0.25">
      <c r="B19" s="1" t="s">
        <v>33</v>
      </c>
      <c r="E19" s="29">
        <v>0.53567135475492922</v>
      </c>
      <c r="F19" s="30">
        <v>0.59428150657461387</v>
      </c>
      <c r="G19" s="31" t="str">
        <f>IF(ISERROR($E19-F19),"-",CONCATENATE((FIXED($E19-F19,4)*10000)," bp"))</f>
        <v>-586 bp</v>
      </c>
    </row>
    <row r="20" spans="2:7" x14ac:dyDescent="0.25">
      <c r="F20" s="11"/>
    </row>
    <row r="21" spans="2:7" x14ac:dyDescent="0.25">
      <c r="F21" s="11"/>
    </row>
    <row r="22" spans="2:7" x14ac:dyDescent="0.25">
      <c r="F22" s="12"/>
    </row>
    <row r="23" spans="2:7" x14ac:dyDescent="0.25">
      <c r="F23" s="12"/>
    </row>
    <row r="28" spans="2:7" ht="17.25" x14ac:dyDescent="0.3">
      <c r="B28" s="6" t="s">
        <v>31</v>
      </c>
      <c r="F28" s="4"/>
    </row>
    <row r="29" spans="2:7" x14ac:dyDescent="0.25">
      <c r="B29" s="13"/>
      <c r="F29" s="4"/>
    </row>
    <row r="30" spans="2:7" x14ac:dyDescent="0.25">
      <c r="B30" s="7"/>
      <c r="C30" s="7"/>
      <c r="D30" s="7"/>
      <c r="E30" s="8" t="str">
        <f t="shared" ref="E30:E35" si="0">+E14</f>
        <v>2Q20</v>
      </c>
      <c r="F30" s="9" t="str">
        <f>+'KF-B'!F36</f>
        <v>1Q20</v>
      </c>
      <c r="G30" s="9" t="s">
        <v>0</v>
      </c>
    </row>
    <row r="31" spans="2:7" x14ac:dyDescent="0.25">
      <c r="B31" s="1" t="s">
        <v>1</v>
      </c>
      <c r="E31" s="29">
        <f t="shared" si="0"/>
        <v>5.3201587111072417E-2</v>
      </c>
      <c r="F31" s="30">
        <v>6.1982492940240726E-2</v>
      </c>
      <c r="G31" s="31" t="str">
        <f>IF(ISERROR($E31-F31),"-",CONCATENATE((FIXED($E31-F31,4)*10000)," bp"))</f>
        <v>-88 bp</v>
      </c>
    </row>
    <row r="32" spans="2:7" x14ac:dyDescent="0.25">
      <c r="B32" s="1" t="s">
        <v>4</v>
      </c>
      <c r="E32" s="29">
        <f t="shared" si="0"/>
        <v>5.6969194499915145E-2</v>
      </c>
      <c r="F32" s="30">
        <v>6.6382439870454585E-2</v>
      </c>
      <c r="G32" s="31" t="str">
        <f>IF(ISERROR($E32-F32),"-",CONCATENATE((FIXED($E32-F32,4)*10000)," bp"))</f>
        <v>-94 bp</v>
      </c>
    </row>
    <row r="33" spans="2:7" x14ac:dyDescent="0.25">
      <c r="B33" s="1" t="s">
        <v>2</v>
      </c>
      <c r="E33" s="29">
        <f t="shared" si="0"/>
        <v>4.876113035188861E-3</v>
      </c>
      <c r="F33" s="30">
        <v>5.6522828374738193E-3</v>
      </c>
      <c r="G33" s="31" t="str">
        <f>IF(ISERROR($E33-F33),"-",CONCATENATE((FIXED($E33-F33,4)*10000)," bp"))</f>
        <v>-8 bp</v>
      </c>
    </row>
    <row r="34" spans="2:7" x14ac:dyDescent="0.25">
      <c r="B34" s="1" t="s">
        <v>3</v>
      </c>
      <c r="E34" s="29">
        <f t="shared" si="0"/>
        <v>9.641535376600386E-3</v>
      </c>
      <c r="F34" s="30">
        <v>1.1153836343569106E-2</v>
      </c>
      <c r="G34" s="31" t="str">
        <f>IF(ISERROR($E34-F34),"-",CONCATENATE((FIXED($E34-F34,4)*10000)," bp"))</f>
        <v>-15 bp</v>
      </c>
    </row>
    <row r="35" spans="2:7" x14ac:dyDescent="0.25">
      <c r="B35" s="1" t="s">
        <v>33</v>
      </c>
      <c r="E35" s="29">
        <f t="shared" si="0"/>
        <v>0.53567135475492922</v>
      </c>
      <c r="F35" s="30">
        <v>0.53909695111187728</v>
      </c>
      <c r="G35" s="31" t="str">
        <f>IF(ISERROR($E35-F35),"-",CONCATENATE((FIXED($E35-F35,4)*10000)," bp"))</f>
        <v>-34 bp</v>
      </c>
    </row>
    <row r="36" spans="2:7" x14ac:dyDescent="0.25">
      <c r="F36" s="11"/>
    </row>
    <row r="37" spans="2:7" x14ac:dyDescent="0.25">
      <c r="F37" s="11"/>
    </row>
    <row r="38" spans="2:7" x14ac:dyDescent="0.25">
      <c r="F38" s="12"/>
    </row>
    <row r="39" spans="2:7" x14ac:dyDescent="0.25">
      <c r="F39" s="12"/>
    </row>
  </sheetData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4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2" t="s">
        <v>34</v>
      </c>
    </row>
    <row r="12" spans="2:7" ht="17.25" x14ac:dyDescent="0.3">
      <c r="B12" s="6" t="s">
        <v>15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tr">
        <f>+'KF-B'!E14</f>
        <v>2Q20</v>
      </c>
      <c r="F14" s="9" t="str">
        <f>+'KF-B'!F14</f>
        <v>2Q19</v>
      </c>
      <c r="G14" s="9" t="s">
        <v>0</v>
      </c>
    </row>
    <row r="15" spans="2:7" x14ac:dyDescent="0.25">
      <c r="B15" s="1" t="s">
        <v>35</v>
      </c>
      <c r="E15" s="29">
        <f>+Solvency!F27</f>
        <v>0.17236352123921581</v>
      </c>
      <c r="F15" s="30">
        <f>+Solvency!G27</f>
        <v>0.16628928248801117</v>
      </c>
      <c r="G15" s="31" t="str">
        <f>IF(ISERROR($E15-F15),"-",CONCATENATE((FIXED($E15-F15,4)*10000)," bp"))</f>
        <v>61 bp</v>
      </c>
    </row>
    <row r="16" spans="2:7" x14ac:dyDescent="0.25">
      <c r="B16" s="1" t="s">
        <v>36</v>
      </c>
      <c r="E16" s="29">
        <f>+Solvency!F28</f>
        <v>0.17236352123921581</v>
      </c>
      <c r="F16" s="30">
        <f>+Solvency!G28</f>
        <v>0.16628928248801117</v>
      </c>
      <c r="G16" s="31" t="str">
        <f t="shared" ref="G16:G23" si="0">IF(ISERROR($E16-F16),"-",CONCATENATE((FIXED($E16-F16,4)*10000)," bp"))</f>
        <v>61 bp</v>
      </c>
    </row>
    <row r="17" spans="2:7" x14ac:dyDescent="0.25">
      <c r="B17" s="1" t="s">
        <v>37</v>
      </c>
      <c r="E17" s="29">
        <f>+Solvency!F29</f>
        <v>0.17236352123921581</v>
      </c>
      <c r="F17" s="30">
        <f>+Solvency!G29</f>
        <v>0.16628928248801117</v>
      </c>
      <c r="G17" s="31" t="str">
        <f t="shared" si="0"/>
        <v>61 bp</v>
      </c>
    </row>
    <row r="18" spans="2:7" x14ac:dyDescent="0.25">
      <c r="B18" s="1" t="s">
        <v>38</v>
      </c>
      <c r="E18" s="29">
        <f>+Solvency!F30</f>
        <v>8.0441415574098563E-2</v>
      </c>
      <c r="F18" s="30">
        <f>+Solvency!G30</f>
        <v>8.1475715762250656E-2</v>
      </c>
      <c r="G18" s="31" t="str">
        <f t="shared" si="0"/>
        <v>-10 bp</v>
      </c>
    </row>
    <row r="19" spans="2:7" s="21" customFormat="1" x14ac:dyDescent="0.25">
      <c r="B19" s="21" t="s">
        <v>11</v>
      </c>
      <c r="E19" s="55">
        <f>+Solvency!F32</f>
        <v>0.16818880613125875</v>
      </c>
      <c r="F19" s="56">
        <f>+Solvency!G32</f>
        <v>0.16354275255739423</v>
      </c>
      <c r="G19" s="31" t="str">
        <f t="shared" si="0"/>
        <v>46 bp</v>
      </c>
    </row>
    <row r="20" spans="2:7" s="21" customFormat="1" x14ac:dyDescent="0.25">
      <c r="B20" s="21" t="s">
        <v>39</v>
      </c>
      <c r="E20" s="55">
        <f>+Solvency!F34</f>
        <v>7.8520717868551096E-2</v>
      </c>
      <c r="F20" s="56">
        <f>+Solvency!G34</f>
        <v>8.0359739457866161E-2</v>
      </c>
      <c r="G20" s="31" t="str">
        <f t="shared" si="0"/>
        <v>-18 bp</v>
      </c>
    </row>
    <row r="21" spans="2:7" x14ac:dyDescent="0.25">
      <c r="B21" s="1" t="s">
        <v>5</v>
      </c>
      <c r="E21" s="29">
        <v>2.6314484954454542</v>
      </c>
      <c r="F21" s="30">
        <v>2.5446648556543501</v>
      </c>
      <c r="G21" s="31" t="str">
        <f t="shared" si="0"/>
        <v>868 bp</v>
      </c>
    </row>
    <row r="22" spans="2:7" x14ac:dyDescent="0.25">
      <c r="B22" s="1" t="s">
        <v>6</v>
      </c>
      <c r="E22" s="72">
        <v>1.3519084817592735</v>
      </c>
      <c r="F22" s="30">
        <v>1.2869271672322231</v>
      </c>
      <c r="G22" s="31" t="str">
        <f t="shared" si="0"/>
        <v>650 bp</v>
      </c>
    </row>
    <row r="23" spans="2:7" x14ac:dyDescent="0.25">
      <c r="B23" s="1" t="s">
        <v>12</v>
      </c>
      <c r="E23" s="29">
        <v>0.96902861215850966</v>
      </c>
      <c r="F23" s="30">
        <v>0.96664073429875019</v>
      </c>
      <c r="G23" s="31" t="str">
        <f t="shared" si="0"/>
        <v>24 bp</v>
      </c>
    </row>
    <row r="25" spans="2:7" x14ac:dyDescent="0.25">
      <c r="B25" s="64"/>
    </row>
    <row r="29" spans="2:7" ht="17.25" x14ac:dyDescent="0.3">
      <c r="B29" s="6" t="s">
        <v>31</v>
      </c>
      <c r="F29" s="4"/>
    </row>
    <row r="30" spans="2:7" x14ac:dyDescent="0.25">
      <c r="B30" s="13"/>
      <c r="F30" s="4"/>
    </row>
    <row r="31" spans="2:7" x14ac:dyDescent="0.25">
      <c r="B31" s="7"/>
      <c r="C31" s="7"/>
      <c r="D31" s="7"/>
      <c r="E31" s="8" t="str">
        <f>+E14</f>
        <v>2Q20</v>
      </c>
      <c r="F31" s="9" t="str">
        <f>+'KF-B'!F36</f>
        <v>1Q20</v>
      </c>
      <c r="G31" s="9" t="s">
        <v>0</v>
      </c>
    </row>
    <row r="32" spans="2:7" x14ac:dyDescent="0.25">
      <c r="B32" s="1" t="s">
        <v>35</v>
      </c>
      <c r="E32" s="29">
        <f t="shared" ref="E32:E40" si="1">+E15</f>
        <v>0.17236352123921581</v>
      </c>
      <c r="F32" s="30">
        <f>+Solvency!G55</f>
        <v>0.16670435262858124</v>
      </c>
      <c r="G32" s="31" t="str">
        <f>IF(ISERROR($E32-F32),"-",CONCATENATE((FIXED($E32-F32,4)*10000)," bp"))</f>
        <v>57 bp</v>
      </c>
    </row>
    <row r="33" spans="2:7" x14ac:dyDescent="0.25">
      <c r="B33" s="1" t="s">
        <v>36</v>
      </c>
      <c r="E33" s="29">
        <f t="shared" si="1"/>
        <v>0.17236352123921581</v>
      </c>
      <c r="F33" s="30">
        <f>+Solvency!G56</f>
        <v>0.16670435262858124</v>
      </c>
      <c r="G33" s="31" t="str">
        <f t="shared" ref="G33:G40" si="2">IF(ISERROR($E33-F33),"-",CONCATENATE((FIXED($E33-F33,4)*10000)," bp"))</f>
        <v>57 bp</v>
      </c>
    </row>
    <row r="34" spans="2:7" x14ac:dyDescent="0.25">
      <c r="B34" s="1" t="s">
        <v>37</v>
      </c>
      <c r="E34" s="29">
        <f t="shared" si="1"/>
        <v>0.17236352123921581</v>
      </c>
      <c r="F34" s="30">
        <f>+Solvency!G57</f>
        <v>0.16670435262858124</v>
      </c>
      <c r="G34" s="31" t="str">
        <f t="shared" si="2"/>
        <v>57 bp</v>
      </c>
    </row>
    <row r="35" spans="2:7" s="21" customFormat="1" x14ac:dyDescent="0.25">
      <c r="B35" s="1" t="s">
        <v>38</v>
      </c>
      <c r="C35" s="1"/>
      <c r="D35" s="1"/>
      <c r="E35" s="29">
        <f t="shared" si="1"/>
        <v>8.0441415574098563E-2</v>
      </c>
      <c r="F35" s="30">
        <f>+Solvency!G58</f>
        <v>8.5437964637413197E-2</v>
      </c>
      <c r="G35" s="31" t="str">
        <f t="shared" si="2"/>
        <v>-50 bp</v>
      </c>
    </row>
    <row r="36" spans="2:7" s="21" customFormat="1" x14ac:dyDescent="0.25">
      <c r="B36" s="21" t="s">
        <v>11</v>
      </c>
      <c r="E36" s="55">
        <f t="shared" si="1"/>
        <v>0.16818880613125875</v>
      </c>
      <c r="F36" s="56">
        <f>+Solvency!G60</f>
        <v>0.16483098066845303</v>
      </c>
      <c r="G36" s="31" t="str">
        <f t="shared" si="2"/>
        <v>34 bp</v>
      </c>
    </row>
    <row r="37" spans="2:7" x14ac:dyDescent="0.25">
      <c r="B37" s="21" t="s">
        <v>39</v>
      </c>
      <c r="C37" s="21"/>
      <c r="D37" s="21"/>
      <c r="E37" s="55">
        <f t="shared" si="1"/>
        <v>7.8520717868551096E-2</v>
      </c>
      <c r="F37" s="56">
        <f>+Solvency!G62</f>
        <v>8.4467535727743792E-2</v>
      </c>
      <c r="G37" s="31" t="str">
        <f t="shared" si="2"/>
        <v>-59 bp</v>
      </c>
    </row>
    <row r="38" spans="2:7" x14ac:dyDescent="0.25">
      <c r="B38" s="1" t="s">
        <v>5</v>
      </c>
      <c r="E38" s="29">
        <f t="shared" si="1"/>
        <v>2.6314484954454542</v>
      </c>
      <c r="F38" s="30">
        <v>2.0496541062331279</v>
      </c>
      <c r="G38" s="31" t="str">
        <f t="shared" si="2"/>
        <v>5818 bp</v>
      </c>
    </row>
    <row r="39" spans="2:7" x14ac:dyDescent="0.25">
      <c r="B39" s="1" t="s">
        <v>6</v>
      </c>
      <c r="E39" s="29">
        <f t="shared" si="1"/>
        <v>1.3519084817592735</v>
      </c>
      <c r="F39" s="30">
        <v>1.2923061299648138</v>
      </c>
      <c r="G39" s="31" t="str">
        <f t="shared" si="2"/>
        <v>596 bp</v>
      </c>
    </row>
    <row r="40" spans="2:7" x14ac:dyDescent="0.25">
      <c r="B40" s="1" t="s">
        <v>12</v>
      </c>
      <c r="E40" s="29">
        <f t="shared" si="1"/>
        <v>0.96902861215850966</v>
      </c>
      <c r="F40" s="30">
        <v>0.98864096378426281</v>
      </c>
      <c r="G40" s="31" t="str">
        <f t="shared" si="2"/>
        <v>-196 bp</v>
      </c>
    </row>
  </sheetData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56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9" ht="23.25" x14ac:dyDescent="0.35">
      <c r="B9" s="2" t="s">
        <v>40</v>
      </c>
    </row>
    <row r="12" spans="2:9" ht="17.25" x14ac:dyDescent="0.3">
      <c r="B12" s="6" t="s">
        <v>15</v>
      </c>
      <c r="F12" s="4"/>
    </row>
    <row r="13" spans="2:9" x14ac:dyDescent="0.25">
      <c r="B13" s="70" t="s">
        <v>41</v>
      </c>
      <c r="F13" s="4"/>
    </row>
    <row r="14" spans="2:9" x14ac:dyDescent="0.25">
      <c r="B14" s="7"/>
      <c r="C14" s="7"/>
      <c r="D14" s="7"/>
      <c r="E14" s="8" t="str">
        <f>+'KF-B'!E14</f>
        <v>2Q20</v>
      </c>
      <c r="F14" s="9" t="str">
        <f>+'KF-B'!F14</f>
        <v>2Q19</v>
      </c>
      <c r="G14" s="9" t="s">
        <v>0</v>
      </c>
    </row>
    <row r="15" spans="2:9" x14ac:dyDescent="0.25">
      <c r="B15" s="1" t="s">
        <v>42</v>
      </c>
      <c r="E15" s="32">
        <v>5330</v>
      </c>
      <c r="F15" s="33">
        <v>5476</v>
      </c>
      <c r="G15" s="34">
        <f t="shared" ref="G15:G20" si="0">IF(ISERROR($E15/F15),"-",$E15/F15-1)</f>
        <v>-2.6661796932067161E-2</v>
      </c>
      <c r="H15" s="12"/>
      <c r="I15" s="12"/>
    </row>
    <row r="16" spans="2:9" x14ac:dyDescent="0.25">
      <c r="B16" s="1" t="s">
        <v>43</v>
      </c>
      <c r="E16" s="32">
        <v>839</v>
      </c>
      <c r="F16" s="33">
        <v>896</v>
      </c>
      <c r="G16" s="34">
        <f t="shared" si="0"/>
        <v>-6.3616071428571397E-2</v>
      </c>
      <c r="H16" s="12"/>
      <c r="I16" s="12"/>
    </row>
    <row r="17" spans="2:9" x14ac:dyDescent="0.25">
      <c r="B17" s="1" t="s">
        <v>44</v>
      </c>
      <c r="E17" s="32">
        <v>2466059</v>
      </c>
      <c r="F17" s="33">
        <v>2513323</v>
      </c>
      <c r="G17" s="34">
        <f t="shared" si="0"/>
        <v>-1.8805382356346545E-2</v>
      </c>
      <c r="H17" s="12"/>
      <c r="I17" s="12"/>
    </row>
    <row r="18" spans="2:9" x14ac:dyDescent="0.25">
      <c r="B18" s="1" t="s">
        <v>45</v>
      </c>
      <c r="E18" s="32">
        <v>2324485</v>
      </c>
      <c r="F18" s="33">
        <v>2369478</v>
      </c>
      <c r="G18" s="34">
        <f t="shared" si="0"/>
        <v>-1.8988570478392308E-2</v>
      </c>
      <c r="H18" s="12"/>
      <c r="I18" s="12"/>
    </row>
    <row r="19" spans="2:9" x14ac:dyDescent="0.25">
      <c r="B19" s="1" t="s">
        <v>46</v>
      </c>
      <c r="E19" s="32">
        <v>141574</v>
      </c>
      <c r="F19" s="33">
        <v>143845</v>
      </c>
      <c r="G19" s="34">
        <f t="shared" si="0"/>
        <v>-1.5787827175084312E-2</v>
      </c>
      <c r="H19" s="12"/>
      <c r="I19" s="12"/>
    </row>
    <row r="20" spans="2:9" x14ac:dyDescent="0.25">
      <c r="B20" s="1" t="s">
        <v>47</v>
      </c>
      <c r="E20" s="32">
        <v>1774</v>
      </c>
      <c r="F20" s="33">
        <v>1848</v>
      </c>
      <c r="G20" s="34">
        <f t="shared" si="0"/>
        <v>-4.0043290043289992E-2</v>
      </c>
      <c r="H20" s="12"/>
      <c r="I20" s="12"/>
    </row>
    <row r="21" spans="2:9" x14ac:dyDescent="0.25">
      <c r="F21" s="14"/>
      <c r="G21" s="15"/>
      <c r="H21" s="12"/>
      <c r="I21" s="12"/>
    </row>
    <row r="22" spans="2:9" x14ac:dyDescent="0.25">
      <c r="F22" s="14"/>
      <c r="G22" s="15"/>
      <c r="H22" s="12"/>
      <c r="I22" s="12"/>
    </row>
    <row r="23" spans="2:9" x14ac:dyDescent="0.25">
      <c r="F23" s="12"/>
      <c r="H23" s="12"/>
      <c r="I23" s="12"/>
    </row>
    <row r="24" spans="2:9" x14ac:dyDescent="0.25">
      <c r="H24" s="12"/>
      <c r="I24" s="12"/>
    </row>
    <row r="25" spans="2:9" x14ac:dyDescent="0.25">
      <c r="H25" s="12"/>
      <c r="I25" s="12"/>
    </row>
    <row r="26" spans="2:9" x14ac:dyDescent="0.25">
      <c r="H26" s="12"/>
      <c r="I26" s="12"/>
    </row>
    <row r="27" spans="2:9" x14ac:dyDescent="0.25">
      <c r="H27" s="12"/>
      <c r="I27" s="12"/>
    </row>
    <row r="28" spans="2:9" ht="17.25" x14ac:dyDescent="0.3">
      <c r="B28" s="6" t="s">
        <v>31</v>
      </c>
      <c r="F28" s="4"/>
      <c r="H28" s="12"/>
      <c r="I28" s="12"/>
    </row>
    <row r="29" spans="2:9" x14ac:dyDescent="0.25">
      <c r="B29" s="70" t="s">
        <v>41</v>
      </c>
      <c r="F29" s="4"/>
      <c r="H29" s="12"/>
      <c r="I29" s="12"/>
    </row>
    <row r="30" spans="2:9" x14ac:dyDescent="0.25">
      <c r="B30" s="7"/>
      <c r="C30" s="7"/>
      <c r="D30" s="7"/>
      <c r="E30" s="8" t="str">
        <f>+E14</f>
        <v>2Q20</v>
      </c>
      <c r="F30" s="9" t="str">
        <f>+'KF-B'!F36</f>
        <v>1Q20</v>
      </c>
      <c r="G30" s="9" t="s">
        <v>0</v>
      </c>
      <c r="H30" s="12"/>
      <c r="I30" s="12"/>
    </row>
    <row r="31" spans="2:9" x14ac:dyDescent="0.25">
      <c r="B31" s="1" t="s">
        <v>42</v>
      </c>
      <c r="E31" s="32">
        <f t="shared" ref="E31:E36" si="1">+E15</f>
        <v>5330</v>
      </c>
      <c r="F31" s="33">
        <v>5513</v>
      </c>
      <c r="G31" s="34">
        <f t="shared" ref="G31:G36" si="2">IF(ISERROR($E31/F31),"-",$E31/F31-1)</f>
        <v>-3.3194268093596935E-2</v>
      </c>
      <c r="H31" s="12"/>
      <c r="I31" s="12"/>
    </row>
    <row r="32" spans="2:9" x14ac:dyDescent="0.25">
      <c r="B32" s="1" t="s">
        <v>43</v>
      </c>
      <c r="E32" s="32">
        <f t="shared" si="1"/>
        <v>839</v>
      </c>
      <c r="F32" s="33">
        <v>847</v>
      </c>
      <c r="G32" s="34">
        <f t="shared" si="2"/>
        <v>-9.445100354191216E-3</v>
      </c>
      <c r="H32" s="12"/>
      <c r="I32" s="12"/>
    </row>
    <row r="33" spans="2:9" x14ac:dyDescent="0.25">
      <c r="B33" s="1" t="s">
        <v>44</v>
      </c>
      <c r="E33" s="32">
        <f t="shared" si="1"/>
        <v>2466059</v>
      </c>
      <c r="F33" s="33">
        <v>2484893</v>
      </c>
      <c r="G33" s="34">
        <f t="shared" si="2"/>
        <v>-7.5794008031734306E-3</v>
      </c>
      <c r="H33" s="12"/>
      <c r="I33" s="12"/>
    </row>
    <row r="34" spans="2:9" x14ac:dyDescent="0.25">
      <c r="B34" s="1" t="s">
        <v>45</v>
      </c>
      <c r="E34" s="32">
        <f t="shared" si="1"/>
        <v>2324485</v>
      </c>
      <c r="F34" s="33">
        <v>2342771</v>
      </c>
      <c r="G34" s="34">
        <f t="shared" si="2"/>
        <v>-7.8052869870763875E-3</v>
      </c>
      <c r="H34" s="12"/>
      <c r="I34" s="12"/>
    </row>
    <row r="35" spans="2:9" x14ac:dyDescent="0.25">
      <c r="B35" s="1" t="s">
        <v>46</v>
      </c>
      <c r="E35" s="32">
        <f t="shared" si="1"/>
        <v>141574</v>
      </c>
      <c r="F35" s="33">
        <v>142122</v>
      </c>
      <c r="G35" s="34">
        <f t="shared" si="2"/>
        <v>-3.8558421637747697E-3</v>
      </c>
      <c r="H35" s="12"/>
      <c r="I35" s="12"/>
    </row>
    <row r="36" spans="2:9" x14ac:dyDescent="0.25">
      <c r="B36" s="1" t="s">
        <v>47</v>
      </c>
      <c r="E36" s="32">
        <f t="shared" si="1"/>
        <v>1774</v>
      </c>
      <c r="F36" s="33">
        <v>1786</v>
      </c>
      <c r="G36" s="34">
        <f t="shared" si="2"/>
        <v>-6.7189249720044364E-3</v>
      </c>
      <c r="H36" s="12"/>
      <c r="I36" s="12"/>
    </row>
    <row r="37" spans="2:9" x14ac:dyDescent="0.25">
      <c r="F37" s="14"/>
      <c r="G37" s="15"/>
      <c r="H37" s="12"/>
      <c r="I37" s="12"/>
    </row>
    <row r="38" spans="2:9" x14ac:dyDescent="0.25">
      <c r="F38" s="14"/>
      <c r="G38" s="15"/>
      <c r="H38" s="12"/>
      <c r="I38" s="12"/>
    </row>
    <row r="39" spans="2:9" x14ac:dyDescent="0.25">
      <c r="F39" s="14"/>
      <c r="G39" s="15"/>
      <c r="H39" s="12"/>
      <c r="I39" s="12"/>
    </row>
    <row r="40" spans="2:9" x14ac:dyDescent="0.25">
      <c r="F40" s="14"/>
      <c r="G40" s="15"/>
      <c r="H40" s="12"/>
      <c r="I40" s="12"/>
    </row>
    <row r="41" spans="2:9" x14ac:dyDescent="0.25">
      <c r="F41" s="14"/>
      <c r="G41" s="15"/>
      <c r="H41" s="12"/>
      <c r="I41" s="12"/>
    </row>
    <row r="42" spans="2:9" x14ac:dyDescent="0.25">
      <c r="F42" s="14"/>
      <c r="G42" s="15"/>
      <c r="H42" s="12"/>
      <c r="I42" s="12"/>
    </row>
    <row r="43" spans="2:9" x14ac:dyDescent="0.25">
      <c r="F43" s="14"/>
      <c r="G43" s="15"/>
      <c r="H43" s="12"/>
      <c r="I43" s="12"/>
    </row>
    <row r="44" spans="2:9" x14ac:dyDescent="0.25">
      <c r="F44" s="14"/>
      <c r="G44" s="15"/>
      <c r="H44" s="12"/>
      <c r="I44" s="12"/>
    </row>
    <row r="45" spans="2:9" x14ac:dyDescent="0.25">
      <c r="F45" s="14"/>
      <c r="G45" s="15"/>
      <c r="H45" s="12"/>
      <c r="I45" s="12"/>
    </row>
    <row r="46" spans="2:9" x14ac:dyDescent="0.25">
      <c r="F46" s="14"/>
      <c r="G46" s="15"/>
      <c r="H46" s="12"/>
      <c r="I46" s="12"/>
    </row>
    <row r="47" spans="2:9" x14ac:dyDescent="0.25">
      <c r="F47" s="14"/>
      <c r="G47" s="15"/>
      <c r="H47" s="12"/>
      <c r="I47" s="12"/>
    </row>
    <row r="48" spans="2:9" x14ac:dyDescent="0.25">
      <c r="F48" s="14"/>
      <c r="G48" s="15"/>
      <c r="H48" s="12"/>
      <c r="I48" s="12"/>
    </row>
    <row r="49" spans="6:8" x14ac:dyDescent="0.25">
      <c r="F49" s="14"/>
      <c r="G49" s="15"/>
      <c r="H49" s="12"/>
    </row>
    <row r="50" spans="6:8" x14ac:dyDescent="0.25">
      <c r="F50" s="14"/>
      <c r="G50" s="15"/>
      <c r="H50" s="12"/>
    </row>
    <row r="51" spans="6:8" x14ac:dyDescent="0.25">
      <c r="F51" s="14"/>
      <c r="G51" s="15"/>
      <c r="H51" s="12"/>
    </row>
    <row r="52" spans="6:8" x14ac:dyDescent="0.25">
      <c r="F52" s="14"/>
      <c r="G52" s="15"/>
      <c r="H52" s="12"/>
    </row>
    <row r="53" spans="6:8" x14ac:dyDescent="0.25">
      <c r="F53" s="14"/>
      <c r="G53" s="15"/>
      <c r="H53" s="12"/>
    </row>
    <row r="54" spans="6:8" x14ac:dyDescent="0.25">
      <c r="F54" s="14"/>
      <c r="G54" s="15"/>
      <c r="H54" s="12"/>
    </row>
    <row r="55" spans="6:8" x14ac:dyDescent="0.25">
      <c r="F55" s="14"/>
      <c r="G55" s="15"/>
      <c r="H55" s="12"/>
    </row>
    <row r="56" spans="6:8" x14ac:dyDescent="0.25">
      <c r="F56" s="14"/>
      <c r="G56" s="15"/>
      <c r="H56" s="12"/>
    </row>
  </sheetData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47"/>
  <sheetViews>
    <sheetView showRowColHeaders="0" zoomScale="90" zoomScaleNormal="90" workbookViewId="0"/>
  </sheetViews>
  <sheetFormatPr baseColWidth="10" defaultRowHeight="15" x14ac:dyDescent="0.25"/>
  <cols>
    <col min="1" max="7" width="11.42578125" style="1"/>
    <col min="8" max="9" width="17.5703125" style="1" customWidth="1"/>
    <col min="10" max="10" width="11.42578125" style="4"/>
    <col min="11" max="16384" width="11.42578125" style="1"/>
  </cols>
  <sheetData>
    <row r="9" spans="2:10" ht="23.25" x14ac:dyDescent="0.35">
      <c r="B9" s="16" t="s">
        <v>48</v>
      </c>
    </row>
    <row r="10" spans="2:10" x14ac:dyDescent="0.25">
      <c r="B10" s="70" t="s">
        <v>16</v>
      </c>
    </row>
    <row r="12" spans="2:10" ht="17.25" x14ac:dyDescent="0.3">
      <c r="B12" s="6"/>
      <c r="I12" s="4"/>
    </row>
    <row r="13" spans="2:10" x14ac:dyDescent="0.25">
      <c r="I13" s="4"/>
    </row>
    <row r="14" spans="2:10" x14ac:dyDescent="0.25">
      <c r="B14" s="7"/>
      <c r="C14" s="7"/>
      <c r="D14" s="7"/>
      <c r="E14" s="7"/>
      <c r="F14" s="7"/>
      <c r="G14" s="7"/>
      <c r="H14" s="8" t="str">
        <f>+'Balance sheet'!F14</f>
        <v>2Q20</v>
      </c>
      <c r="I14" s="9" t="str">
        <f>+'Balance sheet'!G14</f>
        <v>2Q19</v>
      </c>
      <c r="J14" s="9" t="s">
        <v>0</v>
      </c>
    </row>
    <row r="15" spans="2:10" x14ac:dyDescent="0.25">
      <c r="B15" s="5" t="s">
        <v>49</v>
      </c>
      <c r="C15" s="5"/>
      <c r="D15" s="5"/>
      <c r="E15" s="5"/>
      <c r="F15" s="5"/>
      <c r="G15" s="5"/>
      <c r="H15" s="17">
        <v>272.577</v>
      </c>
      <c r="I15" s="36">
        <v>282.113</v>
      </c>
      <c r="J15" s="37">
        <f>IF(ISERROR($H15/I15),"-",ABS($H15)/ABS(I15)-1)</f>
        <v>-3.3802058040572347E-2</v>
      </c>
    </row>
    <row r="16" spans="2:10" x14ac:dyDescent="0.25">
      <c r="B16" s="1" t="s">
        <v>50</v>
      </c>
      <c r="H16" s="20">
        <v>35.203000000000003</v>
      </c>
      <c r="I16" s="25">
        <v>28.395</v>
      </c>
      <c r="J16" s="34">
        <f t="shared" ref="J16:J40" si="0">IF(ISERROR($H16/I16),"-",ABS($H16)/ABS(I16)-1)</f>
        <v>0.23976052121852454</v>
      </c>
    </row>
    <row r="17" spans="2:11" x14ac:dyDescent="0.25">
      <c r="B17" s="1" t="s">
        <v>51</v>
      </c>
      <c r="H17" s="20">
        <v>1.802</v>
      </c>
      <c r="I17" s="25">
        <v>4.5860000000000003</v>
      </c>
      <c r="J17" s="34">
        <f t="shared" si="0"/>
        <v>-0.60706498037505452</v>
      </c>
    </row>
    <row r="18" spans="2:11" x14ac:dyDescent="0.25">
      <c r="B18" s="5" t="s">
        <v>52</v>
      </c>
      <c r="C18" s="5"/>
      <c r="D18" s="5"/>
      <c r="E18" s="5"/>
      <c r="F18" s="5"/>
      <c r="G18" s="5"/>
      <c r="H18" s="17">
        <v>187.012</v>
      </c>
      <c r="I18" s="36">
        <v>193.33099999999999</v>
      </c>
      <c r="J18" s="37">
        <f t="shared" si="0"/>
        <v>-3.2684877231276888E-2</v>
      </c>
    </row>
    <row r="19" spans="2:11" x14ac:dyDescent="0.25">
      <c r="B19" s="1" t="s">
        <v>53</v>
      </c>
      <c r="H19" s="20">
        <v>-4.5149999999999997</v>
      </c>
      <c r="I19" s="25">
        <v>-1.3320000000000001</v>
      </c>
      <c r="J19" s="34">
        <f t="shared" si="0"/>
        <v>2.3896396396396393</v>
      </c>
    </row>
    <row r="20" spans="2:11" x14ac:dyDescent="0.25">
      <c r="B20" s="1" t="s">
        <v>54</v>
      </c>
      <c r="H20" s="20">
        <v>0.32500000000000001</v>
      </c>
      <c r="I20" s="25">
        <v>-0.313</v>
      </c>
      <c r="J20" s="34">
        <f t="shared" si="0"/>
        <v>3.833865814696491E-2</v>
      </c>
    </row>
    <row r="21" spans="2:11" x14ac:dyDescent="0.25">
      <c r="B21" s="1" t="s">
        <v>55</v>
      </c>
      <c r="H21" s="20">
        <v>185.55099999999999</v>
      </c>
      <c r="I21" s="25">
        <v>45.738999999999997</v>
      </c>
      <c r="J21" s="34">
        <f t="shared" si="0"/>
        <v>3.0567349526662149</v>
      </c>
    </row>
    <row r="22" spans="2:11" ht="17.25" x14ac:dyDescent="0.3">
      <c r="B22" s="6" t="s">
        <v>56</v>
      </c>
      <c r="C22" s="6"/>
      <c r="D22" s="6"/>
      <c r="E22" s="6"/>
      <c r="F22" s="6"/>
      <c r="G22" s="6"/>
      <c r="H22" s="18">
        <f>SUM(H15:H21)</f>
        <v>677.95499999999993</v>
      </c>
      <c r="I22" s="27">
        <f>SUM(I15:I21)</f>
        <v>552.51900000000001</v>
      </c>
      <c r="J22" s="38">
        <f t="shared" si="0"/>
        <v>0.22702567694504605</v>
      </c>
      <c r="K22" s="12"/>
    </row>
    <row r="23" spans="2:11" x14ac:dyDescent="0.25">
      <c r="B23" s="19" t="s">
        <v>57</v>
      </c>
      <c r="C23" s="19"/>
      <c r="D23" s="19"/>
      <c r="E23" s="19"/>
      <c r="F23" s="19"/>
      <c r="G23" s="19"/>
      <c r="H23" s="20">
        <f>+H24+H25</f>
        <v>288.56200000000001</v>
      </c>
      <c r="I23" s="25">
        <f>+I24+I25</f>
        <v>299.97000000000003</v>
      </c>
      <c r="J23" s="34">
        <f t="shared" si="0"/>
        <v>-3.8030469713638104E-2</v>
      </c>
    </row>
    <row r="24" spans="2:11" s="21" customFormat="1" x14ac:dyDescent="0.25">
      <c r="B24" s="21" t="s">
        <v>58</v>
      </c>
      <c r="H24" s="22">
        <v>212.08099999999999</v>
      </c>
      <c r="I24" s="23">
        <v>214.261</v>
      </c>
      <c r="J24" s="34">
        <f t="shared" si="0"/>
        <v>-1.0174506793116822E-2</v>
      </c>
    </row>
    <row r="25" spans="2:11" s="21" customFormat="1" x14ac:dyDescent="0.25">
      <c r="B25" s="21" t="s">
        <v>59</v>
      </c>
      <c r="H25" s="22">
        <v>76.480999999999995</v>
      </c>
      <c r="I25" s="23">
        <v>85.709000000000003</v>
      </c>
      <c r="J25" s="34">
        <f t="shared" si="0"/>
        <v>-0.10766663944276578</v>
      </c>
    </row>
    <row r="26" spans="2:11" x14ac:dyDescent="0.25">
      <c r="B26" s="1" t="s">
        <v>60</v>
      </c>
      <c r="H26" s="20">
        <v>27.824000000000002</v>
      </c>
      <c r="I26" s="25">
        <v>26.798999999999999</v>
      </c>
      <c r="J26" s="34">
        <f t="shared" si="0"/>
        <v>3.8247695809545235E-2</v>
      </c>
    </row>
    <row r="27" spans="2:11" ht="17.25" x14ac:dyDescent="0.3">
      <c r="B27" s="6" t="s">
        <v>61</v>
      </c>
      <c r="C27" s="6"/>
      <c r="D27" s="6"/>
      <c r="E27" s="6"/>
      <c r="F27" s="6"/>
      <c r="G27" s="6"/>
      <c r="H27" s="18">
        <f>+H22-H23-H26</f>
        <v>361.5689999999999</v>
      </c>
      <c r="I27" s="27">
        <f>+I22-I23-I26</f>
        <v>225.74999999999997</v>
      </c>
      <c r="J27" s="38">
        <f t="shared" si="0"/>
        <v>0.60163455149501632</v>
      </c>
    </row>
    <row r="28" spans="2:11" x14ac:dyDescent="0.25">
      <c r="B28" s="1" t="s">
        <v>62</v>
      </c>
      <c r="H28" s="20">
        <v>47.9</v>
      </c>
      <c r="I28" s="25">
        <v>32.295999999999999</v>
      </c>
      <c r="J28" s="34">
        <f t="shared" si="0"/>
        <v>0.48315580876888786</v>
      </c>
    </row>
    <row r="29" spans="2:11" x14ac:dyDescent="0.25">
      <c r="B29" s="1" t="s">
        <v>63</v>
      </c>
      <c r="H29" s="20">
        <f>+H30+H31</f>
        <v>100.95699999999999</v>
      </c>
      <c r="I29" s="25">
        <f>+I30+I31</f>
        <v>15.078999999999999</v>
      </c>
      <c r="J29" s="34">
        <f t="shared" si="0"/>
        <v>5.6952052523376882</v>
      </c>
    </row>
    <row r="30" spans="2:11" s="21" customFormat="1" x14ac:dyDescent="0.25">
      <c r="B30" s="21" t="s">
        <v>64</v>
      </c>
      <c r="H30" s="22">
        <v>100.875</v>
      </c>
      <c r="I30" s="23">
        <v>14.638999999999999</v>
      </c>
      <c r="J30" s="34">
        <f t="shared" si="0"/>
        <v>5.890839538219824</v>
      </c>
    </row>
    <row r="31" spans="2:11" s="21" customFormat="1" x14ac:dyDescent="0.25">
      <c r="B31" s="21" t="s">
        <v>65</v>
      </c>
      <c r="H31" s="22">
        <v>8.2000000000000003E-2</v>
      </c>
      <c r="I31" s="23">
        <v>0.44</v>
      </c>
      <c r="J31" s="34">
        <f t="shared" si="0"/>
        <v>-0.8136363636363636</v>
      </c>
    </row>
    <row r="32" spans="2:11" x14ac:dyDescent="0.25">
      <c r="B32" s="1" t="s">
        <v>66</v>
      </c>
      <c r="H32" s="20">
        <v>0.03</v>
      </c>
      <c r="I32" s="25">
        <v>3.109</v>
      </c>
      <c r="J32" s="34">
        <f t="shared" si="0"/>
        <v>-0.9903505950466388</v>
      </c>
    </row>
    <row r="33" spans="2:10" x14ac:dyDescent="0.25">
      <c r="B33" s="1" t="s">
        <v>67</v>
      </c>
      <c r="H33" s="20">
        <v>4.9269999999999996</v>
      </c>
      <c r="I33" s="25">
        <v>4.28</v>
      </c>
      <c r="J33" s="34">
        <f t="shared" si="0"/>
        <v>0.15116822429906529</v>
      </c>
    </row>
    <row r="34" spans="2:10" x14ac:dyDescent="0.25">
      <c r="B34" s="1" t="s">
        <v>68</v>
      </c>
      <c r="H34" s="20">
        <v>1.23</v>
      </c>
      <c r="I34" s="25">
        <v>93.373000000000005</v>
      </c>
      <c r="J34" s="34">
        <f t="shared" si="0"/>
        <v>-0.98682702708491743</v>
      </c>
    </row>
    <row r="35" spans="2:10" x14ac:dyDescent="0.25">
      <c r="B35" s="1" t="s">
        <v>69</v>
      </c>
      <c r="H35" s="20">
        <v>-28.382000000000001</v>
      </c>
      <c r="I35" s="25">
        <v>-47.496000000000002</v>
      </c>
      <c r="J35" s="34">
        <f t="shared" si="0"/>
        <v>-0.40243388916961431</v>
      </c>
    </row>
    <row r="36" spans="2:10" ht="17.25" x14ac:dyDescent="0.3">
      <c r="B36" s="6" t="s">
        <v>70</v>
      </c>
      <c r="C36" s="6"/>
      <c r="D36" s="6"/>
      <c r="E36" s="6"/>
      <c r="F36" s="6"/>
      <c r="G36" s="6"/>
      <c r="H36" s="18">
        <f>+H27-H28-H29-H32-H33+H34+H35</f>
        <v>180.60299999999992</v>
      </c>
      <c r="I36" s="27">
        <f>+I27-I28-I29-I32-I33+I34+I35</f>
        <v>216.86299999999997</v>
      </c>
      <c r="J36" s="38">
        <f t="shared" si="0"/>
        <v>-0.16720233511479621</v>
      </c>
    </row>
    <row r="37" spans="2:10" x14ac:dyDescent="0.25">
      <c r="B37" s="1" t="s">
        <v>71</v>
      </c>
      <c r="H37" s="20">
        <v>42.384</v>
      </c>
      <c r="I37" s="25">
        <v>18.922999999999998</v>
      </c>
      <c r="J37" s="34">
        <f t="shared" si="0"/>
        <v>1.2398139829836707</v>
      </c>
    </row>
    <row r="38" spans="2:10" x14ac:dyDescent="0.25">
      <c r="B38" s="5" t="s">
        <v>72</v>
      </c>
      <c r="C38" s="5"/>
      <c r="D38" s="5"/>
      <c r="E38" s="5"/>
      <c r="F38" s="5"/>
      <c r="G38" s="5"/>
      <c r="H38" s="17">
        <f>+H36-H37</f>
        <v>138.21899999999994</v>
      </c>
      <c r="I38" s="36">
        <f>+I36-I37</f>
        <v>197.93999999999997</v>
      </c>
      <c r="J38" s="37">
        <f t="shared" si="0"/>
        <v>-0.30171264019399835</v>
      </c>
    </row>
    <row r="39" spans="2:10" x14ac:dyDescent="0.25">
      <c r="B39" s="1" t="s">
        <v>73</v>
      </c>
      <c r="H39" s="10">
        <v>0.61499999999999999</v>
      </c>
      <c r="I39" s="11">
        <v>0.65800000000000003</v>
      </c>
      <c r="J39" s="34">
        <f t="shared" si="0"/>
        <v>-6.5349544072948351E-2</v>
      </c>
    </row>
    <row r="40" spans="2:10" s="24" customFormat="1" ht="17.25" x14ac:dyDescent="0.3">
      <c r="B40" s="6" t="s">
        <v>74</v>
      </c>
      <c r="C40" s="6"/>
      <c r="D40" s="6"/>
      <c r="E40" s="6"/>
      <c r="F40" s="6"/>
      <c r="G40" s="6"/>
      <c r="H40" s="18">
        <f>+H38-H39</f>
        <v>137.60399999999993</v>
      </c>
      <c r="I40" s="27">
        <f>+I38-I39</f>
        <v>197.28199999999998</v>
      </c>
      <c r="J40" s="38">
        <f t="shared" si="0"/>
        <v>-0.30250098843280204</v>
      </c>
    </row>
    <row r="41" spans="2:10" x14ac:dyDescent="0.25">
      <c r="I41" s="35"/>
    </row>
    <row r="42" spans="2:10" x14ac:dyDescent="0.25">
      <c r="I42" s="11"/>
    </row>
    <row r="43" spans="2:10" x14ac:dyDescent="0.25">
      <c r="I43" s="11"/>
    </row>
    <row r="44" spans="2:10" x14ac:dyDescent="0.25">
      <c r="H44" s="12"/>
      <c r="I44" s="11"/>
    </row>
    <row r="45" spans="2:10" x14ac:dyDescent="0.25">
      <c r="I45" s="11"/>
    </row>
    <row r="46" spans="2:10" x14ac:dyDescent="0.25">
      <c r="I46" s="11"/>
    </row>
    <row r="47" spans="2:10" x14ac:dyDescent="0.25">
      <c r="I47" s="11"/>
    </row>
  </sheetData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L58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9" width="17.5703125" style="1" customWidth="1"/>
    <col min="10" max="10" width="11.42578125" style="4"/>
    <col min="11" max="16384" width="11.42578125" style="1"/>
  </cols>
  <sheetData>
    <row r="9" spans="2:12" ht="23.25" x14ac:dyDescent="0.35">
      <c r="B9" s="16" t="s">
        <v>75</v>
      </c>
    </row>
    <row r="10" spans="2:12" x14ac:dyDescent="0.25">
      <c r="B10" s="70" t="s">
        <v>16</v>
      </c>
    </row>
    <row r="12" spans="2:12" ht="17.25" x14ac:dyDescent="0.3">
      <c r="B12" s="6"/>
      <c r="G12" s="4"/>
      <c r="I12" s="4"/>
    </row>
    <row r="13" spans="2:12" x14ac:dyDescent="0.25">
      <c r="G13" s="4"/>
      <c r="I13" s="4"/>
    </row>
    <row r="14" spans="2:12" x14ac:dyDescent="0.25">
      <c r="B14" s="7"/>
      <c r="C14" s="7"/>
      <c r="D14" s="7"/>
      <c r="E14" s="7"/>
      <c r="F14" s="8" t="s">
        <v>147</v>
      </c>
      <c r="G14" s="9" t="s">
        <v>148</v>
      </c>
      <c r="H14" s="9" t="s">
        <v>0</v>
      </c>
      <c r="I14" s="9" t="s">
        <v>143</v>
      </c>
      <c r="J14" s="9" t="s">
        <v>0</v>
      </c>
    </row>
    <row r="15" spans="2:12" s="19" customFormat="1" x14ac:dyDescent="0.25">
      <c r="B15" s="19" t="s">
        <v>76</v>
      </c>
      <c r="F15" s="20">
        <v>7394.6390000000001</v>
      </c>
      <c r="G15" s="25">
        <v>5969.4080000000004</v>
      </c>
      <c r="H15" s="34">
        <f>IF(ISERROR($F15/G15),"-",ABS($F15)/ABS(G15)-1)</f>
        <v>0.23875583642465048</v>
      </c>
      <c r="I15" s="25">
        <v>3293.6260000000002</v>
      </c>
      <c r="J15" s="34">
        <f>IF(ISERROR($F15/I15),"-",ABS($F15)/ABS(I15)-1)</f>
        <v>1.2451362115795783</v>
      </c>
      <c r="K15" s="25"/>
      <c r="L15" s="80"/>
    </row>
    <row r="16" spans="2:12" s="19" customFormat="1" x14ac:dyDescent="0.25">
      <c r="B16" s="19" t="s">
        <v>77</v>
      </c>
      <c r="F16" s="20">
        <f>+F17+F18+F19</f>
        <v>91.090999999999994</v>
      </c>
      <c r="G16" s="25">
        <f>+G17+G18+G19</f>
        <v>81.394000000000005</v>
      </c>
      <c r="H16" s="34">
        <f t="shared" ref="H16:H57" si="0">IF(ISERROR($F16/G16),"-",ABS($F16)/ABS(G16)-1)</f>
        <v>0.11913654569132848</v>
      </c>
      <c r="I16" s="25">
        <f>+I17+I18+I19</f>
        <v>93.052000000000007</v>
      </c>
      <c r="J16" s="34">
        <f t="shared" ref="J16:J57" si="1">IF(ISERROR($F16/I16),"-",ABS($F16)/ABS(I16)-1)</f>
        <v>-2.107423806043951E-2</v>
      </c>
      <c r="K16" s="25"/>
    </row>
    <row r="17" spans="2:11" s="21" customFormat="1" x14ac:dyDescent="0.25">
      <c r="B17" s="21" t="s">
        <v>78</v>
      </c>
      <c r="F17" s="22">
        <v>90.08</v>
      </c>
      <c r="G17" s="23">
        <v>81.394000000000005</v>
      </c>
      <c r="H17" s="34">
        <f t="shared" si="0"/>
        <v>0.10671548271371334</v>
      </c>
      <c r="I17" s="23">
        <v>90.793000000000006</v>
      </c>
      <c r="J17" s="34">
        <f t="shared" si="1"/>
        <v>-7.8530283171610593E-3</v>
      </c>
      <c r="K17" s="23"/>
    </row>
    <row r="18" spans="2:11" s="21" customFormat="1" x14ac:dyDescent="0.25">
      <c r="B18" s="21" t="s">
        <v>79</v>
      </c>
      <c r="F18" s="22">
        <v>0</v>
      </c>
      <c r="G18" s="23">
        <v>0</v>
      </c>
      <c r="H18" s="34" t="str">
        <f t="shared" si="0"/>
        <v>-</v>
      </c>
      <c r="I18" s="23">
        <v>0</v>
      </c>
      <c r="J18" s="34" t="str">
        <f t="shared" si="1"/>
        <v>-</v>
      </c>
      <c r="K18" s="23"/>
    </row>
    <row r="19" spans="2:11" s="21" customFormat="1" x14ac:dyDescent="0.25">
      <c r="B19" s="21" t="s">
        <v>80</v>
      </c>
      <c r="F19" s="22">
        <v>1.0109999999999999</v>
      </c>
      <c r="G19" s="23">
        <v>0</v>
      </c>
      <c r="H19" s="34" t="str">
        <f t="shared" si="0"/>
        <v>-</v>
      </c>
      <c r="I19" s="23">
        <v>2.2589999999999999</v>
      </c>
      <c r="J19" s="34">
        <f t="shared" si="1"/>
        <v>-0.5524568393094289</v>
      </c>
      <c r="K19" s="23"/>
    </row>
    <row r="20" spans="2:11" s="19" customFormat="1" x14ac:dyDescent="0.25">
      <c r="B20" s="19" t="s">
        <v>81</v>
      </c>
      <c r="F20" s="20">
        <f>+F21+F22</f>
        <v>63.295000000000002</v>
      </c>
      <c r="G20" s="25">
        <f>+G21+G22</f>
        <v>84.268000000000001</v>
      </c>
      <c r="H20" s="34">
        <f>IF(ISERROR($F20/G20),"-",ABS($F20)/ABS(G20)-1)</f>
        <v>-0.24888451132102341</v>
      </c>
      <c r="I20" s="25">
        <f>+I21+I22</f>
        <v>59.45</v>
      </c>
      <c r="J20" s="34">
        <f t="shared" si="1"/>
        <v>6.4676198486122827E-2</v>
      </c>
      <c r="K20" s="25"/>
    </row>
    <row r="21" spans="2:11" s="19" customFormat="1" x14ac:dyDescent="0.25">
      <c r="B21" s="21" t="s">
        <v>79</v>
      </c>
      <c r="C21" s="21"/>
      <c r="D21" s="21"/>
      <c r="E21" s="21"/>
      <c r="F21" s="22">
        <v>39.064999999999998</v>
      </c>
      <c r="G21" s="23">
        <v>52.326999999999998</v>
      </c>
      <c r="H21" s="34">
        <f t="shared" si="0"/>
        <v>-0.25344468438855661</v>
      </c>
      <c r="I21" s="23">
        <v>38.624000000000002</v>
      </c>
      <c r="J21" s="34">
        <f t="shared" si="1"/>
        <v>1.141777133388544E-2</v>
      </c>
      <c r="K21" s="23"/>
    </row>
    <row r="22" spans="2:11" s="19" customFormat="1" x14ac:dyDescent="0.25">
      <c r="B22" s="21" t="s">
        <v>80</v>
      </c>
      <c r="C22" s="21"/>
      <c r="D22" s="21"/>
      <c r="E22" s="21"/>
      <c r="F22" s="22">
        <v>24.23</v>
      </c>
      <c r="G22" s="23">
        <v>31.940999999999999</v>
      </c>
      <c r="H22" s="34">
        <f t="shared" si="0"/>
        <v>-0.24141385679847216</v>
      </c>
      <c r="I22" s="23">
        <v>20.826000000000001</v>
      </c>
      <c r="J22" s="34">
        <f t="shared" si="1"/>
        <v>0.16344953423605113</v>
      </c>
      <c r="K22" s="23"/>
    </row>
    <row r="23" spans="2:11" s="19" customFormat="1" x14ac:dyDescent="0.25">
      <c r="B23" s="19" t="s">
        <v>82</v>
      </c>
      <c r="F23" s="20">
        <f>+F24+F25</f>
        <v>5543.6109999999999</v>
      </c>
      <c r="G23" s="25">
        <f>+G24+G25</f>
        <v>5607.1440000000002</v>
      </c>
      <c r="H23" s="34">
        <f t="shared" si="0"/>
        <v>-1.1330723805202836E-2</v>
      </c>
      <c r="I23" s="25">
        <f>+I24+I25</f>
        <v>5314.2209999999995</v>
      </c>
      <c r="J23" s="34">
        <f t="shared" si="1"/>
        <v>4.3165310588325179E-2</v>
      </c>
      <c r="K23" s="25"/>
    </row>
    <row r="24" spans="2:11" s="21" customFormat="1" x14ac:dyDescent="0.25">
      <c r="B24" s="21" t="s">
        <v>79</v>
      </c>
      <c r="F24" s="22">
        <v>1726.855</v>
      </c>
      <c r="G24" s="23">
        <v>1706.0060000000001</v>
      </c>
      <c r="H24" s="34">
        <f t="shared" si="0"/>
        <v>1.2220941778633865E-2</v>
      </c>
      <c r="I24" s="23">
        <v>1642.114</v>
      </c>
      <c r="J24" s="34">
        <f t="shared" si="1"/>
        <v>5.1604821589731342E-2</v>
      </c>
      <c r="K24" s="23"/>
    </row>
    <row r="25" spans="2:11" s="21" customFormat="1" x14ac:dyDescent="0.25">
      <c r="B25" s="21" t="s">
        <v>80</v>
      </c>
      <c r="F25" s="22">
        <v>3816.7559999999999</v>
      </c>
      <c r="G25" s="23">
        <v>3901.1379999999999</v>
      </c>
      <c r="H25" s="34">
        <f t="shared" si="0"/>
        <v>-2.1630098704531919E-2</v>
      </c>
      <c r="I25" s="23">
        <v>3672.107</v>
      </c>
      <c r="J25" s="34">
        <f t="shared" si="1"/>
        <v>3.9391281354274277E-2</v>
      </c>
      <c r="K25" s="23"/>
    </row>
    <row r="26" spans="2:11" s="19" customFormat="1" x14ac:dyDescent="0.25">
      <c r="B26" s="19" t="s">
        <v>83</v>
      </c>
      <c r="F26" s="20">
        <f>+F27+F28+F29</f>
        <v>44988.536</v>
      </c>
      <c r="G26" s="25">
        <f>+G27+G28+G29</f>
        <v>43489.440999999999</v>
      </c>
      <c r="H26" s="34">
        <f t="shared" si="0"/>
        <v>3.4470321198196263E-2</v>
      </c>
      <c r="I26" s="25">
        <f>+I27+I28+I29</f>
        <v>42952.673000000003</v>
      </c>
      <c r="J26" s="34">
        <f t="shared" si="1"/>
        <v>4.7397818524588686E-2</v>
      </c>
      <c r="K26" s="25"/>
    </row>
    <row r="27" spans="2:11" s="19" customFormat="1" x14ac:dyDescent="0.25">
      <c r="B27" s="21" t="s">
        <v>84</v>
      </c>
      <c r="C27" s="21"/>
      <c r="D27" s="21"/>
      <c r="E27" s="21"/>
      <c r="F27" s="22">
        <v>0</v>
      </c>
      <c r="G27" s="23">
        <v>0</v>
      </c>
      <c r="H27" s="34" t="str">
        <f t="shared" si="0"/>
        <v>-</v>
      </c>
      <c r="I27" s="23">
        <v>0</v>
      </c>
      <c r="J27" s="34" t="str">
        <f t="shared" si="1"/>
        <v>-</v>
      </c>
      <c r="K27" s="23"/>
    </row>
    <row r="28" spans="2:11" s="19" customFormat="1" x14ac:dyDescent="0.25">
      <c r="B28" s="21" t="s">
        <v>85</v>
      </c>
      <c r="C28" s="21"/>
      <c r="D28" s="21"/>
      <c r="E28" s="21"/>
      <c r="F28" s="22">
        <v>571.93499999999995</v>
      </c>
      <c r="G28" s="23">
        <v>614.06500000000005</v>
      </c>
      <c r="H28" s="34">
        <f t="shared" si="0"/>
        <v>-6.8608372077874624E-2</v>
      </c>
      <c r="I28" s="23">
        <v>544.26199999999994</v>
      </c>
      <c r="J28" s="34">
        <f t="shared" si="1"/>
        <v>5.0844997446082951E-2</v>
      </c>
      <c r="K28" s="23"/>
    </row>
    <row r="29" spans="2:11" s="19" customFormat="1" x14ac:dyDescent="0.25">
      <c r="B29" s="21" t="s">
        <v>86</v>
      </c>
      <c r="C29" s="21"/>
      <c r="D29" s="21"/>
      <c r="E29" s="21"/>
      <c r="F29" s="22">
        <v>44416.601000000002</v>
      </c>
      <c r="G29" s="23">
        <v>42875.375999999997</v>
      </c>
      <c r="H29" s="34">
        <f t="shared" si="0"/>
        <v>3.5946623535149991E-2</v>
      </c>
      <c r="I29" s="23">
        <v>42408.411</v>
      </c>
      <c r="J29" s="34">
        <f t="shared" si="1"/>
        <v>4.7353578043751732E-2</v>
      </c>
      <c r="K29" s="25"/>
    </row>
    <row r="30" spans="2:11" s="19" customFormat="1" x14ac:dyDescent="0.25">
      <c r="B30" s="19" t="s">
        <v>87</v>
      </c>
      <c r="F30" s="20">
        <v>1638.683</v>
      </c>
      <c r="G30" s="25">
        <v>942.55</v>
      </c>
      <c r="H30" s="34">
        <f t="shared" si="0"/>
        <v>0.73856347143387624</v>
      </c>
      <c r="I30" s="25">
        <v>1460.2629999999999</v>
      </c>
      <c r="J30" s="34">
        <f t="shared" si="1"/>
        <v>0.12218346969004901</v>
      </c>
      <c r="K30" s="25"/>
    </row>
    <row r="31" spans="2:11" s="19" customFormat="1" x14ac:dyDescent="0.25">
      <c r="B31" s="19" t="s">
        <v>88</v>
      </c>
      <c r="F31" s="20">
        <v>834.11599999999999</v>
      </c>
      <c r="G31" s="25">
        <v>829.95100000000002</v>
      </c>
      <c r="H31" s="34">
        <f t="shared" si="0"/>
        <v>5.0183685542881662E-3</v>
      </c>
      <c r="I31" s="25">
        <v>832.8</v>
      </c>
      <c r="J31" s="34">
        <f t="shared" si="1"/>
        <v>1.5802113352545444E-3</v>
      </c>
      <c r="K31" s="25"/>
    </row>
    <row r="32" spans="2:11" s="19" customFormat="1" x14ac:dyDescent="0.25">
      <c r="B32" s="19" t="s">
        <v>89</v>
      </c>
      <c r="F32" s="20">
        <v>100.44199999999999</v>
      </c>
      <c r="G32" s="25">
        <v>128.148</v>
      </c>
      <c r="H32" s="34">
        <f t="shared" si="0"/>
        <v>-0.21620314011923714</v>
      </c>
      <c r="I32" s="25">
        <v>109.255</v>
      </c>
      <c r="J32" s="34">
        <f t="shared" si="1"/>
        <v>-8.0664500480527201E-2</v>
      </c>
      <c r="K32" s="25"/>
    </row>
    <row r="33" spans="2:11" s="19" customFormat="1" x14ac:dyDescent="0.25">
      <c r="B33" s="19" t="s">
        <v>20</v>
      </c>
      <c r="F33" s="20">
        <v>184.56899999999999</v>
      </c>
      <c r="G33" s="25">
        <v>196.30500000000001</v>
      </c>
      <c r="H33" s="34">
        <f t="shared" si="0"/>
        <v>-5.9784518988309054E-2</v>
      </c>
      <c r="I33" s="25">
        <v>187.976</v>
      </c>
      <c r="J33" s="34">
        <f t="shared" si="1"/>
        <v>-1.8124654211175928E-2</v>
      </c>
      <c r="K33" s="25"/>
    </row>
    <row r="34" spans="2:11" s="19" customFormat="1" x14ac:dyDescent="0.25">
      <c r="B34" s="19" t="s">
        <v>90</v>
      </c>
      <c r="F34" s="20">
        <v>47.08</v>
      </c>
      <c r="G34" s="25">
        <v>47.825000000000003</v>
      </c>
      <c r="H34" s="34">
        <f t="shared" si="0"/>
        <v>-1.557762676424479E-2</v>
      </c>
      <c r="I34" s="25">
        <v>47.948999999999998</v>
      </c>
      <c r="J34" s="34">
        <f t="shared" si="1"/>
        <v>-1.8123422803395295E-2</v>
      </c>
      <c r="K34" s="25"/>
    </row>
    <row r="35" spans="2:11" s="19" customFormat="1" x14ac:dyDescent="0.25">
      <c r="B35" s="19" t="s">
        <v>91</v>
      </c>
      <c r="F35" s="20">
        <v>935.17700000000002</v>
      </c>
      <c r="G35" s="25">
        <v>968.101</v>
      </c>
      <c r="H35" s="34">
        <f t="shared" si="0"/>
        <v>-3.4008848250337453E-2</v>
      </c>
      <c r="I35" s="25">
        <v>945.928</v>
      </c>
      <c r="J35" s="34">
        <f t="shared" si="1"/>
        <v>-1.1365558478023674E-2</v>
      </c>
      <c r="K35" s="25"/>
    </row>
    <row r="36" spans="2:11" s="19" customFormat="1" x14ac:dyDescent="0.25">
      <c r="B36" s="19" t="s">
        <v>92</v>
      </c>
      <c r="F36" s="20">
        <v>365.23599999999999</v>
      </c>
      <c r="G36" s="25">
        <v>358.06900000000002</v>
      </c>
      <c r="H36" s="34">
        <f t="shared" si="0"/>
        <v>2.0015695298950753E-2</v>
      </c>
      <c r="I36" s="25">
        <v>365.57499999999999</v>
      </c>
      <c r="J36" s="34">
        <f t="shared" si="1"/>
        <v>-9.2730629829718136E-4</v>
      </c>
      <c r="K36" s="25"/>
    </row>
    <row r="37" spans="2:11" s="19" customFormat="1" x14ac:dyDescent="0.25">
      <c r="B37" s="19" t="s">
        <v>93</v>
      </c>
      <c r="F37" s="20">
        <v>1786.3219999999999</v>
      </c>
      <c r="G37" s="25">
        <v>1886.229</v>
      </c>
      <c r="H37" s="34">
        <f t="shared" si="0"/>
        <v>-5.2966527394075813E-2</v>
      </c>
      <c r="I37" s="25">
        <v>1809.3330000000001</v>
      </c>
      <c r="J37" s="34">
        <f t="shared" si="1"/>
        <v>-1.271794633713097E-2</v>
      </c>
      <c r="K37" s="25"/>
    </row>
    <row r="38" spans="2:11" s="19" customFormat="1" x14ac:dyDescent="0.25">
      <c r="B38" s="19" t="s">
        <v>94</v>
      </c>
      <c r="F38" s="20">
        <v>242.80600000000001</v>
      </c>
      <c r="G38" s="25">
        <v>234.36600000000001</v>
      </c>
      <c r="H38" s="34">
        <f t="shared" si="0"/>
        <v>3.6012049529368539E-2</v>
      </c>
      <c r="I38" s="25">
        <v>213.636</v>
      </c>
      <c r="J38" s="34">
        <f t="shared" si="1"/>
        <v>0.13654065794154557</v>
      </c>
      <c r="K38" s="25"/>
    </row>
    <row r="39" spans="2:11" s="19" customFormat="1" ht="17.25" x14ac:dyDescent="0.3">
      <c r="B39" s="6" t="s">
        <v>95</v>
      </c>
      <c r="C39" s="6"/>
      <c r="D39" s="6"/>
      <c r="E39" s="6"/>
      <c r="F39" s="18">
        <f>+F15+F16+F20+F23+F26+F30+F31+F32+F33+F34+F35+F36+F37+F38</f>
        <v>64215.603000000003</v>
      </c>
      <c r="G39" s="27">
        <f>+G15+G16+G20+G23+G26+G30+G31+G32+G33+G34+G35+G36+G37+G38</f>
        <v>60823.199000000008</v>
      </c>
      <c r="H39" s="38">
        <f t="shared" si="0"/>
        <v>5.5774836834872721E-2</v>
      </c>
      <c r="I39" s="27">
        <f>+I15+I16+I20+I23+I26+I30+I31+I32+I33+I34+I35+I36+I37+I38</f>
        <v>57685.737000000001</v>
      </c>
      <c r="J39" s="38">
        <f t="shared" si="1"/>
        <v>0.11319723625963207</v>
      </c>
      <c r="K39" s="25"/>
    </row>
    <row r="40" spans="2:11" s="19" customFormat="1" x14ac:dyDescent="0.25">
      <c r="B40" s="19" t="s">
        <v>96</v>
      </c>
      <c r="F40" s="20">
        <v>93.388000000000005</v>
      </c>
      <c r="G40" s="25">
        <v>83.347999999999999</v>
      </c>
      <c r="H40" s="34">
        <f t="shared" si="0"/>
        <v>0.12045879925133174</v>
      </c>
      <c r="I40" s="25">
        <v>94.367999999999995</v>
      </c>
      <c r="J40" s="34">
        <f t="shared" si="1"/>
        <v>-1.0384876229230122E-2</v>
      </c>
      <c r="K40" s="25"/>
    </row>
    <row r="41" spans="2:11" s="21" customFormat="1" x14ac:dyDescent="0.25">
      <c r="B41" s="19" t="s">
        <v>97</v>
      </c>
      <c r="C41" s="19"/>
      <c r="D41" s="19"/>
      <c r="E41" s="19"/>
      <c r="F41" s="20">
        <f>+F42+F43+F44+F45+F46</f>
        <v>56204.296000000009</v>
      </c>
      <c r="G41" s="25">
        <f>+G42+G43+G44+G45+G46</f>
        <v>52969.934999999998</v>
      </c>
      <c r="H41" s="34">
        <f t="shared" si="0"/>
        <v>6.106031657392097E-2</v>
      </c>
      <c r="I41" s="25">
        <f>+I42+I43+I44+I45+I46</f>
        <v>49897.740000000005</v>
      </c>
      <c r="J41" s="34">
        <f t="shared" si="1"/>
        <v>0.12638961203453314</v>
      </c>
      <c r="K41" s="23"/>
    </row>
    <row r="42" spans="2:11" s="21" customFormat="1" x14ac:dyDescent="0.25">
      <c r="B42" s="21" t="s">
        <v>98</v>
      </c>
      <c r="F42" s="22">
        <v>5702.5110000000004</v>
      </c>
      <c r="G42" s="23">
        <v>3955.8870000000002</v>
      </c>
      <c r="H42" s="34">
        <f t="shared" si="0"/>
        <v>0.44152525084766081</v>
      </c>
      <c r="I42" s="23">
        <v>2588.556</v>
      </c>
      <c r="J42" s="34">
        <f t="shared" si="1"/>
        <v>1.2029699183637521</v>
      </c>
      <c r="K42" s="23"/>
    </row>
    <row r="43" spans="2:11" s="21" customFormat="1" x14ac:dyDescent="0.25">
      <c r="B43" s="21" t="s">
        <v>99</v>
      </c>
      <c r="F43" s="22">
        <v>356.95</v>
      </c>
      <c r="G43" s="23">
        <v>387.03699999999998</v>
      </c>
      <c r="H43" s="34">
        <f t="shared" si="0"/>
        <v>-7.7736753850407014E-2</v>
      </c>
      <c r="I43" s="23">
        <v>354.35</v>
      </c>
      <c r="J43" s="34">
        <f t="shared" si="1"/>
        <v>7.3373782982926183E-3</v>
      </c>
      <c r="K43" s="23"/>
    </row>
    <row r="44" spans="2:11" s="21" customFormat="1" x14ac:dyDescent="0.25">
      <c r="B44" s="21" t="s">
        <v>24</v>
      </c>
      <c r="F44" s="22">
        <v>46673.764000000003</v>
      </c>
      <c r="G44" s="23">
        <v>45117.860999999997</v>
      </c>
      <c r="H44" s="34">
        <f t="shared" si="0"/>
        <v>3.4485300621853732E-2</v>
      </c>
      <c r="I44" s="23">
        <v>43485.224000000002</v>
      </c>
      <c r="J44" s="34">
        <f t="shared" si="1"/>
        <v>7.3324676906344033E-2</v>
      </c>
      <c r="K44" s="23"/>
    </row>
    <row r="45" spans="2:11" s="21" customFormat="1" x14ac:dyDescent="0.25">
      <c r="B45" s="21" t="s">
        <v>100</v>
      </c>
      <c r="F45" s="22">
        <v>2945.1689999999999</v>
      </c>
      <c r="G45" s="23">
        <v>2878.1320000000001</v>
      </c>
      <c r="H45" s="34">
        <f t="shared" si="0"/>
        <v>2.3291843459577244E-2</v>
      </c>
      <c r="I45" s="23">
        <v>2952.7710000000002</v>
      </c>
      <c r="J45" s="34">
        <f t="shared" si="1"/>
        <v>-2.5745308389985011E-3</v>
      </c>
      <c r="K45" s="23"/>
    </row>
    <row r="46" spans="2:11" x14ac:dyDescent="0.25">
      <c r="B46" s="21" t="s">
        <v>101</v>
      </c>
      <c r="C46" s="21"/>
      <c r="D46" s="21"/>
      <c r="E46" s="21"/>
      <c r="F46" s="22">
        <v>525.90200000000004</v>
      </c>
      <c r="G46" s="23">
        <v>631.01800000000003</v>
      </c>
      <c r="H46" s="34">
        <f t="shared" si="0"/>
        <v>-0.16658161890785994</v>
      </c>
      <c r="I46" s="23">
        <v>516.83900000000006</v>
      </c>
      <c r="J46" s="34">
        <f t="shared" si="1"/>
        <v>1.7535441404383123E-2</v>
      </c>
      <c r="K46" s="11"/>
    </row>
    <row r="47" spans="2:11" x14ac:dyDescent="0.25">
      <c r="B47" s="1" t="s">
        <v>89</v>
      </c>
      <c r="F47" s="20">
        <v>190.81299999999999</v>
      </c>
      <c r="G47" s="23">
        <v>201.90799999999999</v>
      </c>
      <c r="H47" s="34">
        <f t="shared" si="0"/>
        <v>-5.4950769657467702E-2</v>
      </c>
      <c r="I47" s="25">
        <v>165.16200000000001</v>
      </c>
      <c r="J47" s="34">
        <f t="shared" si="1"/>
        <v>0.15530812172291442</v>
      </c>
      <c r="K47" s="11"/>
    </row>
    <row r="48" spans="2:11" x14ac:dyDescent="0.25">
      <c r="B48" s="19" t="s">
        <v>102</v>
      </c>
      <c r="F48" s="20">
        <v>609.09400000000005</v>
      </c>
      <c r="G48" s="23">
        <v>608.97500000000002</v>
      </c>
      <c r="H48" s="34">
        <f t="shared" si="0"/>
        <v>1.9541032062075914E-4</v>
      </c>
      <c r="I48" s="25">
        <v>604.29399999999998</v>
      </c>
      <c r="J48" s="34">
        <f t="shared" si="1"/>
        <v>7.9431534981317942E-3</v>
      </c>
      <c r="K48" s="11"/>
    </row>
    <row r="49" spans="2:11" x14ac:dyDescent="0.25">
      <c r="B49" s="1" t="s">
        <v>103</v>
      </c>
      <c r="F49" s="20">
        <v>472.971</v>
      </c>
      <c r="G49" s="23">
        <v>490.47</v>
      </c>
      <c r="H49" s="34">
        <f t="shared" si="0"/>
        <v>-3.5678023120680247E-2</v>
      </c>
      <c r="I49" s="25">
        <v>502.14</v>
      </c>
      <c r="J49" s="34">
        <f t="shared" si="1"/>
        <v>-5.8089377464452085E-2</v>
      </c>
      <c r="K49" s="11"/>
    </row>
    <row r="50" spans="2:11" x14ac:dyDescent="0.25">
      <c r="B50" s="19" t="s">
        <v>104</v>
      </c>
      <c r="F50" s="20">
        <v>345.78699999999998</v>
      </c>
      <c r="G50" s="23">
        <v>331.87099999999998</v>
      </c>
      <c r="H50" s="34">
        <f t="shared" si="0"/>
        <v>4.1931955488728967E-2</v>
      </c>
      <c r="I50" s="25">
        <v>306.31700000000001</v>
      </c>
      <c r="J50" s="34">
        <f t="shared" si="1"/>
        <v>0.12885344267539822</v>
      </c>
      <c r="K50" s="11"/>
    </row>
    <row r="51" spans="2:11" x14ac:dyDescent="0.25">
      <c r="B51" s="19" t="s">
        <v>105</v>
      </c>
      <c r="F51" s="20">
        <v>192.56</v>
      </c>
      <c r="G51" s="23">
        <v>221.46799999999999</v>
      </c>
      <c r="H51" s="34">
        <f t="shared" si="0"/>
        <v>-0.13052901547853413</v>
      </c>
      <c r="I51" s="25">
        <v>196.03</v>
      </c>
      <c r="J51" s="34">
        <f t="shared" si="1"/>
        <v>-1.770137223894297E-2</v>
      </c>
      <c r="K51" s="25"/>
    </row>
    <row r="52" spans="2:11" ht="17.25" x14ac:dyDescent="0.3">
      <c r="B52" s="6" t="s">
        <v>106</v>
      </c>
      <c r="C52" s="6"/>
      <c r="D52" s="6"/>
      <c r="E52" s="6"/>
      <c r="F52" s="18">
        <f>+F40+F41+F47+F48+F49+F50+F51</f>
        <v>58108.909</v>
      </c>
      <c r="G52" s="27">
        <f>+G40+G41+G47+G48+G49+G50+G51</f>
        <v>54907.974999999999</v>
      </c>
      <c r="H52" s="38">
        <f t="shared" si="0"/>
        <v>5.8296340376785105E-2</v>
      </c>
      <c r="I52" s="27">
        <f>+I40+I41+I47+I48+I49+I50+I51</f>
        <v>51766.051000000007</v>
      </c>
      <c r="J52" s="38">
        <f t="shared" si="1"/>
        <v>0.12252930013919716</v>
      </c>
      <c r="K52" s="25"/>
    </row>
    <row r="53" spans="2:11" x14ac:dyDescent="0.25">
      <c r="B53" s="19" t="s">
        <v>30</v>
      </c>
      <c r="F53" s="20">
        <v>5583.98</v>
      </c>
      <c r="G53" s="25">
        <v>5415.9269999999997</v>
      </c>
      <c r="H53" s="34">
        <f t="shared" si="0"/>
        <v>3.102940641555918E-2</v>
      </c>
      <c r="I53" s="25">
        <v>5518.4639999999999</v>
      </c>
      <c r="J53" s="34">
        <f t="shared" si="1"/>
        <v>1.1872144132860196E-2</v>
      </c>
      <c r="K53" s="25"/>
    </row>
    <row r="54" spans="2:11" x14ac:dyDescent="0.25">
      <c r="B54" s="19" t="s">
        <v>142</v>
      </c>
      <c r="F54" s="20">
        <v>510.87299999999999</v>
      </c>
      <c r="G54" s="25">
        <v>489.50400000000002</v>
      </c>
      <c r="H54" s="34">
        <f t="shared" si="0"/>
        <v>4.3654393018238702E-2</v>
      </c>
      <c r="I54" s="25">
        <v>389.44</v>
      </c>
      <c r="J54" s="34">
        <f t="shared" si="1"/>
        <v>0.31181440016433859</v>
      </c>
      <c r="K54" s="25"/>
    </row>
    <row r="55" spans="2:11" x14ac:dyDescent="0.25">
      <c r="B55" s="19" t="s">
        <v>108</v>
      </c>
      <c r="F55" s="20">
        <v>11.840999999999999</v>
      </c>
      <c r="G55" s="25">
        <v>9.7929999999999993</v>
      </c>
      <c r="H55" s="34">
        <f t="shared" si="0"/>
        <v>0.20912896967221495</v>
      </c>
      <c r="I55" s="25">
        <v>11.782</v>
      </c>
      <c r="J55" s="34">
        <f t="shared" si="1"/>
        <v>5.0076387710065173E-3</v>
      </c>
      <c r="K55" s="25"/>
    </row>
    <row r="56" spans="2:11" s="6" customFormat="1" ht="17.25" x14ac:dyDescent="0.3">
      <c r="B56" s="6" t="s">
        <v>109</v>
      </c>
      <c r="F56" s="18">
        <f>+SUM(F53:F55)</f>
        <v>6106.6939999999995</v>
      </c>
      <c r="G56" s="27">
        <f>+SUM(G53:G55)</f>
        <v>5915.2239999999993</v>
      </c>
      <c r="H56" s="38">
        <f t="shared" si="0"/>
        <v>3.2369019330459992E-2</v>
      </c>
      <c r="I56" s="27">
        <f>+SUM(I53:I55)</f>
        <v>5919.6859999999997</v>
      </c>
      <c r="J56" s="38">
        <f t="shared" si="1"/>
        <v>3.1590864785733475E-2</v>
      </c>
      <c r="K56" s="27"/>
    </row>
    <row r="57" spans="2:11" ht="17.25" x14ac:dyDescent="0.3">
      <c r="B57" s="6" t="s">
        <v>110</v>
      </c>
      <c r="C57" s="6"/>
      <c r="D57" s="6"/>
      <c r="E57" s="6"/>
      <c r="F57" s="18">
        <f>+F52+F56</f>
        <v>64215.603000000003</v>
      </c>
      <c r="G57" s="27">
        <f>+G52+G56</f>
        <v>60823.199000000001</v>
      </c>
      <c r="H57" s="38">
        <f t="shared" si="0"/>
        <v>5.5774836834872943E-2</v>
      </c>
      <c r="I57" s="27">
        <f>+I52+I56</f>
        <v>57685.737000000008</v>
      </c>
      <c r="J57" s="38">
        <f t="shared" si="1"/>
        <v>0.11319723625963207</v>
      </c>
    </row>
    <row r="58" spans="2:11" x14ac:dyDescent="0.25">
      <c r="B58" s="19"/>
      <c r="F58" s="12"/>
      <c r="G58" s="12"/>
      <c r="H58" s="26"/>
      <c r="I58" s="12"/>
      <c r="J58" s="26"/>
    </row>
  </sheetData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3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9" ht="23.25" x14ac:dyDescent="0.35">
      <c r="B9" s="16" t="s">
        <v>111</v>
      </c>
    </row>
    <row r="12" spans="2:9" ht="17.25" x14ac:dyDescent="0.3">
      <c r="B12" s="6" t="s">
        <v>15</v>
      </c>
      <c r="G12" s="4"/>
    </row>
    <row r="13" spans="2:9" x14ac:dyDescent="0.25">
      <c r="B13" s="70" t="s">
        <v>16</v>
      </c>
      <c r="G13" s="4"/>
    </row>
    <row r="14" spans="2:9" x14ac:dyDescent="0.25">
      <c r="B14" s="7"/>
      <c r="C14" s="7"/>
      <c r="D14" s="7"/>
      <c r="E14" s="7"/>
      <c r="F14" s="8" t="str">
        <f>+'Balance sheet'!F14</f>
        <v>2Q20</v>
      </c>
      <c r="G14" s="9" t="str">
        <f>+'Balance sheet'!G14</f>
        <v>2Q19</v>
      </c>
      <c r="H14" s="9" t="s">
        <v>0</v>
      </c>
    </row>
    <row r="15" spans="2:9" x14ac:dyDescent="0.25">
      <c r="B15" s="1" t="s">
        <v>24</v>
      </c>
      <c r="F15" s="10">
        <f>+'Balance sheet'!F44</f>
        <v>46673.764000000003</v>
      </c>
      <c r="G15" s="11">
        <f>+'Balance sheet'!G44</f>
        <v>45117.860999999997</v>
      </c>
      <c r="H15" s="34">
        <f>IF(ISERROR($F15/G15),"-",$F15/G15-1)</f>
        <v>3.4485300621853732E-2</v>
      </c>
      <c r="I15" s="12"/>
    </row>
    <row r="16" spans="2:9" s="5" customFormat="1" x14ac:dyDescent="0.25">
      <c r="B16" s="5" t="s">
        <v>112</v>
      </c>
      <c r="F16" s="17">
        <f>+'KF-B'!E24</f>
        <v>45789.75907444</v>
      </c>
      <c r="G16" s="36">
        <f>+'KF-B'!F24</f>
        <v>43979.771044659996</v>
      </c>
      <c r="H16" s="37">
        <f t="shared" ref="H16:H25" si="0">IF(ISERROR($F16/G16),"-",$F16/G16-1)</f>
        <v>4.1155012561161941E-2</v>
      </c>
    </row>
    <row r="17" spans="2:11" x14ac:dyDescent="0.25">
      <c r="B17" s="1" t="s">
        <v>113</v>
      </c>
      <c r="F17" s="10">
        <v>3803.14</v>
      </c>
      <c r="G17" s="11">
        <v>2643.3870000000002</v>
      </c>
      <c r="H17" s="34">
        <f t="shared" si="0"/>
        <v>0.4387374985198913</v>
      </c>
    </row>
    <row r="18" spans="2:11" x14ac:dyDescent="0.25">
      <c r="B18" s="1" t="s">
        <v>114</v>
      </c>
      <c r="F18" s="10">
        <f>+F16-F17</f>
        <v>41986.619074440001</v>
      </c>
      <c r="G18" s="11">
        <f>+G16-G17</f>
        <v>41336.384044659993</v>
      </c>
      <c r="H18" s="34">
        <f t="shared" si="0"/>
        <v>1.5730331639010497E-2</v>
      </c>
    </row>
    <row r="19" spans="2:11" s="21" customFormat="1" x14ac:dyDescent="0.25">
      <c r="B19" s="21" t="s">
        <v>115</v>
      </c>
      <c r="F19" s="22">
        <v>34407.951000000001</v>
      </c>
      <c r="G19" s="23">
        <v>31372.593000000001</v>
      </c>
      <c r="H19" s="39">
        <f t="shared" si="0"/>
        <v>9.675190061592942E-2</v>
      </c>
    </row>
    <row r="20" spans="2:11" s="21" customFormat="1" x14ac:dyDescent="0.25">
      <c r="B20" s="21" t="s">
        <v>116</v>
      </c>
      <c r="F20" s="22">
        <v>7576.076</v>
      </c>
      <c r="G20" s="23">
        <v>8752.1110000000008</v>
      </c>
      <c r="H20" s="39">
        <f t="shared" si="0"/>
        <v>-0.13437158189607068</v>
      </c>
    </row>
    <row r="21" spans="2:11" s="21" customFormat="1" x14ac:dyDescent="0.25">
      <c r="B21" s="21" t="s">
        <v>117</v>
      </c>
      <c r="F21" s="22">
        <v>1.446</v>
      </c>
      <c r="G21" s="23">
        <v>1210.4449999999999</v>
      </c>
      <c r="H21" s="39">
        <f t="shared" si="0"/>
        <v>-0.99880539801477974</v>
      </c>
      <c r="K21" s="62"/>
    </row>
    <row r="22" spans="2:11" x14ac:dyDescent="0.25">
      <c r="B22" s="1" t="s">
        <v>9</v>
      </c>
      <c r="F22" s="20">
        <v>38113.418373688641</v>
      </c>
      <c r="G22" s="11">
        <v>33906.379785754194</v>
      </c>
      <c r="H22" s="34">
        <f t="shared" si="0"/>
        <v>0.12407808248824126</v>
      </c>
    </row>
    <row r="23" spans="2:11" x14ac:dyDescent="0.25">
      <c r="B23" s="1" t="s">
        <v>10</v>
      </c>
      <c r="F23" s="20">
        <v>7675.1946263113623</v>
      </c>
      <c r="G23" s="11">
        <v>10072.156214245808</v>
      </c>
      <c r="H23" s="34">
        <f t="shared" si="0"/>
        <v>-0.23797899247672927</v>
      </c>
    </row>
    <row r="24" spans="2:11" x14ac:dyDescent="0.25">
      <c r="B24" s="1" t="s">
        <v>118</v>
      </c>
      <c r="F24" s="10">
        <f>+'KF-B'!E25</f>
        <v>22882.692010900002</v>
      </c>
      <c r="G24" s="11">
        <f>+'KF-B'!F25</f>
        <v>20097.657537380008</v>
      </c>
      <c r="H24" s="34">
        <f t="shared" si="0"/>
        <v>0.13857507862993779</v>
      </c>
    </row>
    <row r="25" spans="2:11" s="5" customFormat="1" x14ac:dyDescent="0.25">
      <c r="B25" s="5" t="s">
        <v>28</v>
      </c>
      <c r="F25" s="17">
        <f>+F24+F16</f>
        <v>68672.451085339999</v>
      </c>
      <c r="G25" s="36">
        <f>+G24+G16</f>
        <v>64077.428582040004</v>
      </c>
      <c r="H25" s="37">
        <f t="shared" si="0"/>
        <v>7.1710469739229232E-2</v>
      </c>
    </row>
    <row r="26" spans="2:11" x14ac:dyDescent="0.25">
      <c r="G26" s="11"/>
      <c r="H26" s="34"/>
    </row>
    <row r="27" spans="2:11" x14ac:dyDescent="0.25">
      <c r="G27" s="11"/>
      <c r="H27" s="34"/>
    </row>
    <row r="28" spans="2:11" x14ac:dyDescent="0.25">
      <c r="G28" s="11"/>
      <c r="H28" s="34"/>
    </row>
    <row r="33" spans="2:8" ht="17.25" x14ac:dyDescent="0.3">
      <c r="B33" s="6" t="s">
        <v>31</v>
      </c>
      <c r="G33" s="4"/>
    </row>
    <row r="34" spans="2:8" x14ac:dyDescent="0.25">
      <c r="B34" s="70" t="s">
        <v>16</v>
      </c>
      <c r="G34" s="4"/>
    </row>
    <row r="35" spans="2:8" x14ac:dyDescent="0.25">
      <c r="B35" s="7"/>
      <c r="C35" s="7"/>
      <c r="D35" s="7"/>
      <c r="E35" s="7"/>
      <c r="F35" s="8" t="str">
        <f>+F14</f>
        <v>2Q20</v>
      </c>
      <c r="G35" s="9" t="str">
        <f>+'KF-B'!F36</f>
        <v>1Q20</v>
      </c>
      <c r="H35" s="9" t="s">
        <v>0</v>
      </c>
    </row>
    <row r="36" spans="2:8" x14ac:dyDescent="0.25">
      <c r="B36" s="1" t="s">
        <v>24</v>
      </c>
      <c r="F36" s="10">
        <f>+F15</f>
        <v>46673.764000000003</v>
      </c>
      <c r="G36" s="11">
        <f>+'Balance sheet'!$I$44</f>
        <v>43485.224000000002</v>
      </c>
      <c r="H36" s="34">
        <f>IF(ISERROR($F36/G36),"-",$F36/G36-1)</f>
        <v>7.3324676906344033E-2</v>
      </c>
    </row>
    <row r="37" spans="2:8" x14ac:dyDescent="0.25">
      <c r="B37" s="5" t="s">
        <v>112</v>
      </c>
      <c r="C37" s="5"/>
      <c r="D37" s="5"/>
      <c r="E37" s="5"/>
      <c r="F37" s="17">
        <f t="shared" ref="F37:F46" si="1">+F16</f>
        <v>45789.75907444</v>
      </c>
      <c r="G37" s="36">
        <f>+'KF-B'!F46</f>
        <v>42598.477311549999</v>
      </c>
      <c r="H37" s="37">
        <f t="shared" ref="H37:H46" si="2">IF(ISERROR($F37/G37),"-",$F37/G37-1)</f>
        <v>7.4915395204155022E-2</v>
      </c>
    </row>
    <row r="38" spans="2:8" x14ac:dyDescent="0.25">
      <c r="B38" s="1" t="s">
        <v>113</v>
      </c>
      <c r="F38" s="10">
        <f t="shared" si="1"/>
        <v>3803.14</v>
      </c>
      <c r="G38" s="25">
        <v>2602.21</v>
      </c>
      <c r="H38" s="34">
        <f t="shared" si="2"/>
        <v>0.46150387555193473</v>
      </c>
    </row>
    <row r="39" spans="2:8" x14ac:dyDescent="0.25">
      <c r="B39" s="1" t="s">
        <v>114</v>
      </c>
      <c r="F39" s="10">
        <f t="shared" si="1"/>
        <v>41986.619074440001</v>
      </c>
      <c r="G39" s="11">
        <f>+G37-G38</f>
        <v>39996.26731155</v>
      </c>
      <c r="H39" s="34">
        <f t="shared" si="2"/>
        <v>4.9763437857493154E-2</v>
      </c>
    </row>
    <row r="40" spans="2:8" x14ac:dyDescent="0.25">
      <c r="B40" s="21" t="s">
        <v>115</v>
      </c>
      <c r="C40" s="21"/>
      <c r="D40" s="21"/>
      <c r="E40" s="21"/>
      <c r="F40" s="22">
        <f t="shared" si="1"/>
        <v>34407.951000000001</v>
      </c>
      <c r="G40" s="23">
        <v>32113.507000000001</v>
      </c>
      <c r="H40" s="39">
        <f t="shared" si="2"/>
        <v>7.1447942449885726E-2</v>
      </c>
    </row>
    <row r="41" spans="2:8" x14ac:dyDescent="0.25">
      <c r="B41" s="21" t="s">
        <v>116</v>
      </c>
      <c r="C41" s="21"/>
      <c r="D41" s="21"/>
      <c r="E41" s="21"/>
      <c r="F41" s="22">
        <f t="shared" si="1"/>
        <v>7576.076</v>
      </c>
      <c r="G41" s="23">
        <v>7879.9740000000002</v>
      </c>
      <c r="H41" s="39">
        <f t="shared" si="2"/>
        <v>-3.8565863288381408E-2</v>
      </c>
    </row>
    <row r="42" spans="2:8" x14ac:dyDescent="0.25">
      <c r="B42" s="21" t="s">
        <v>117</v>
      </c>
      <c r="C42" s="21"/>
      <c r="D42" s="21"/>
      <c r="E42" s="21"/>
      <c r="F42" s="22">
        <f t="shared" si="1"/>
        <v>1.446</v>
      </c>
      <c r="G42" s="23">
        <v>1.62</v>
      </c>
      <c r="H42" s="39">
        <f t="shared" si="2"/>
        <v>-0.10740740740740751</v>
      </c>
    </row>
    <row r="43" spans="2:8" x14ac:dyDescent="0.25">
      <c r="B43" s="1" t="s">
        <v>9</v>
      </c>
      <c r="F43" s="10">
        <f t="shared" si="1"/>
        <v>38113.418373688641</v>
      </c>
      <c r="G43" s="11">
        <v>34615.116877668639</v>
      </c>
      <c r="H43" s="34">
        <f t="shared" si="2"/>
        <v>0.10106282490344198</v>
      </c>
    </row>
    <row r="44" spans="2:8" x14ac:dyDescent="0.25">
      <c r="B44" s="1" t="s">
        <v>10</v>
      </c>
      <c r="F44" s="10">
        <f t="shared" si="1"/>
        <v>7675.1946263113623</v>
      </c>
      <c r="G44" s="11">
        <v>7982.1941223313625</v>
      </c>
      <c r="H44" s="34">
        <f t="shared" si="2"/>
        <v>-3.8460539961202356E-2</v>
      </c>
    </row>
    <row r="45" spans="2:8" x14ac:dyDescent="0.25">
      <c r="B45" s="1" t="s">
        <v>118</v>
      </c>
      <c r="F45" s="10">
        <f t="shared" si="1"/>
        <v>22882.692010900002</v>
      </c>
      <c r="G45" s="11">
        <f>+'KF-B'!F47</f>
        <v>21491.900491449989</v>
      </c>
      <c r="H45" s="34">
        <f t="shared" si="2"/>
        <v>6.4712356173587615E-2</v>
      </c>
    </row>
    <row r="46" spans="2:8" x14ac:dyDescent="0.25">
      <c r="B46" s="5" t="s">
        <v>28</v>
      </c>
      <c r="C46" s="5"/>
      <c r="D46" s="5"/>
      <c r="E46" s="5"/>
      <c r="F46" s="17">
        <f t="shared" si="1"/>
        <v>68672.451085339999</v>
      </c>
      <c r="G46" s="36">
        <f>+G45+G37</f>
        <v>64090.377802999988</v>
      </c>
      <c r="H46" s="37">
        <f t="shared" si="2"/>
        <v>7.1493934649976776E-2</v>
      </c>
    </row>
    <row r="47" spans="2:8" x14ac:dyDescent="0.25">
      <c r="G47" s="11"/>
      <c r="H47" s="34"/>
    </row>
    <row r="48" spans="2:8" x14ac:dyDescent="0.25">
      <c r="G48" s="11"/>
      <c r="H48" s="34"/>
    </row>
    <row r="49" spans="7:8" x14ac:dyDescent="0.25">
      <c r="G49" s="11"/>
      <c r="H49" s="34"/>
    </row>
    <row r="50" spans="7:8" x14ac:dyDescent="0.25">
      <c r="G50" s="11"/>
      <c r="H50" s="34"/>
    </row>
    <row r="51" spans="7:8" x14ac:dyDescent="0.25">
      <c r="G51" s="11"/>
      <c r="H51" s="34"/>
    </row>
    <row r="52" spans="7:8" x14ac:dyDescent="0.25">
      <c r="G52" s="11"/>
      <c r="H52" s="34"/>
    </row>
    <row r="53" spans="7:8" x14ac:dyDescent="0.25">
      <c r="G53" s="11"/>
      <c r="H53" s="34"/>
    </row>
  </sheetData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4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119</v>
      </c>
    </row>
    <row r="12" spans="2:8" ht="17.25" x14ac:dyDescent="0.3">
      <c r="B12" s="6" t="s">
        <v>15</v>
      </c>
      <c r="G12" s="4"/>
    </row>
    <row r="13" spans="2:8" x14ac:dyDescent="0.25">
      <c r="B13" s="70" t="s">
        <v>16</v>
      </c>
      <c r="G13" s="4"/>
    </row>
    <row r="14" spans="2:8" x14ac:dyDescent="0.25">
      <c r="B14" s="7"/>
      <c r="C14" s="7"/>
      <c r="D14" s="7"/>
      <c r="E14" s="7"/>
      <c r="F14" s="8" t="str">
        <f>+'Customer funds'!F14</f>
        <v>2Q20</v>
      </c>
      <c r="G14" s="9" t="str">
        <f>+'Customer funds'!G14</f>
        <v>2Q19</v>
      </c>
      <c r="H14" s="9" t="s">
        <v>0</v>
      </c>
    </row>
    <row r="15" spans="2:8" x14ac:dyDescent="0.25">
      <c r="B15" s="5" t="s">
        <v>21</v>
      </c>
      <c r="C15" s="5"/>
      <c r="D15" s="5"/>
      <c r="E15" s="5"/>
      <c r="F15" s="17">
        <f>+'Balance sheet'!F29</f>
        <v>44416.601000000002</v>
      </c>
      <c r="G15" s="36">
        <f>+'Balance sheet'!G29</f>
        <v>42875.375999999997</v>
      </c>
      <c r="H15" s="65">
        <f>+F15/G15-1</f>
        <v>3.5946623535149991E-2</v>
      </c>
    </row>
    <row r="16" spans="2:8" s="21" customFormat="1" x14ac:dyDescent="0.25">
      <c r="B16" s="21" t="s">
        <v>120</v>
      </c>
      <c r="F16" s="22">
        <v>45409.288999999997</v>
      </c>
      <c r="G16" s="23">
        <v>43813.961000000003</v>
      </c>
      <c r="H16" s="26">
        <f t="shared" ref="H16:H23" si="0">+F16/G16-1</f>
        <v>3.6411407770230886E-2</v>
      </c>
    </row>
    <row r="17" spans="2:8" x14ac:dyDescent="0.25">
      <c r="B17" s="1" t="s">
        <v>113</v>
      </c>
      <c r="F17" s="10">
        <v>3942.3319999999967</v>
      </c>
      <c r="G17" s="11">
        <v>3472.4230000000025</v>
      </c>
      <c r="H17" s="26">
        <f t="shared" si="0"/>
        <v>0.13532596691128762</v>
      </c>
    </row>
    <row r="18" spans="2:8" x14ac:dyDescent="0.25">
      <c r="B18" s="1" t="s">
        <v>114</v>
      </c>
      <c r="F18" s="10">
        <v>41466.957000000002</v>
      </c>
      <c r="G18" s="11">
        <v>40341.538</v>
      </c>
      <c r="H18" s="26">
        <f t="shared" si="0"/>
        <v>2.789727550793919E-2</v>
      </c>
    </row>
    <row r="19" spans="2:8" x14ac:dyDescent="0.25">
      <c r="B19" s="21" t="s">
        <v>121</v>
      </c>
      <c r="C19" s="21"/>
      <c r="D19" s="21"/>
      <c r="E19" s="21"/>
      <c r="F19" s="22">
        <v>32781.110512984938</v>
      </c>
      <c r="G19" s="23">
        <v>32746.251</v>
      </c>
      <c r="H19" s="63">
        <f t="shared" si="0"/>
        <v>1.0645344709823146E-3</v>
      </c>
    </row>
    <row r="20" spans="2:8" x14ac:dyDescent="0.25">
      <c r="B20" s="21" t="s">
        <v>122</v>
      </c>
      <c r="C20" s="21"/>
      <c r="D20" s="21"/>
      <c r="E20" s="21"/>
      <c r="F20" s="22">
        <v>8977.9284870150641</v>
      </c>
      <c r="G20" s="23">
        <v>7595.2870000000003</v>
      </c>
      <c r="H20" s="63">
        <f t="shared" si="0"/>
        <v>0.18203939982979755</v>
      </c>
    </row>
    <row r="21" spans="2:8" x14ac:dyDescent="0.25">
      <c r="B21" s="5" t="s">
        <v>123</v>
      </c>
      <c r="C21" s="5"/>
      <c r="D21" s="5"/>
      <c r="E21" s="5"/>
      <c r="F21" s="17">
        <v>32616.227999999999</v>
      </c>
      <c r="G21" s="36">
        <v>32242.953000000001</v>
      </c>
      <c r="H21" s="65">
        <f t="shared" si="0"/>
        <v>1.1576948302470802E-2</v>
      </c>
    </row>
    <row r="22" spans="2:8" x14ac:dyDescent="0.25">
      <c r="B22" s="21" t="s">
        <v>121</v>
      </c>
      <c r="C22" s="21"/>
      <c r="D22" s="21"/>
      <c r="E22" s="21"/>
      <c r="F22" s="22">
        <v>30072.078000000001</v>
      </c>
      <c r="G22" s="23">
        <v>29715.762999999999</v>
      </c>
      <c r="H22" s="63">
        <f t="shared" si="0"/>
        <v>1.1990774054834175E-2</v>
      </c>
    </row>
    <row r="23" spans="2:8" x14ac:dyDescent="0.25">
      <c r="B23" s="21" t="s">
        <v>122</v>
      </c>
      <c r="C23" s="21"/>
      <c r="D23" s="21"/>
      <c r="E23" s="21"/>
      <c r="F23" s="22">
        <v>2544.1499999999978</v>
      </c>
      <c r="G23" s="23">
        <v>2527.1900000000023</v>
      </c>
      <c r="H23" s="63">
        <f t="shared" si="0"/>
        <v>6.7110110438848292E-3</v>
      </c>
    </row>
    <row r="24" spans="2:8" x14ac:dyDescent="0.25">
      <c r="F24" s="12"/>
      <c r="G24" s="12"/>
      <c r="H24" s="26"/>
    </row>
    <row r="25" spans="2:8" x14ac:dyDescent="0.25">
      <c r="F25" s="12"/>
      <c r="G25" s="12"/>
      <c r="H25" s="26"/>
    </row>
    <row r="26" spans="2:8" x14ac:dyDescent="0.25">
      <c r="F26" s="12"/>
      <c r="G26" s="12"/>
      <c r="H26" s="26"/>
    </row>
    <row r="30" spans="2:8" ht="17.25" x14ac:dyDescent="0.3">
      <c r="B30" s="6" t="s">
        <v>31</v>
      </c>
      <c r="G30" s="4"/>
    </row>
    <row r="31" spans="2:8" x14ac:dyDescent="0.25">
      <c r="B31" s="70" t="s">
        <v>16</v>
      </c>
      <c r="G31" s="4"/>
    </row>
    <row r="32" spans="2:8" x14ac:dyDescent="0.25">
      <c r="B32" s="7"/>
      <c r="C32" s="7"/>
      <c r="D32" s="7"/>
      <c r="E32" s="7"/>
      <c r="F32" s="8" t="str">
        <f>+F14</f>
        <v>2Q20</v>
      </c>
      <c r="G32" s="9" t="str">
        <f>+'KF-B'!F36</f>
        <v>1Q20</v>
      </c>
      <c r="H32" s="9" t="s">
        <v>0</v>
      </c>
    </row>
    <row r="33" spans="2:8" x14ac:dyDescent="0.25">
      <c r="B33" s="5" t="s">
        <v>21</v>
      </c>
      <c r="C33" s="5"/>
      <c r="D33" s="5"/>
      <c r="E33" s="5"/>
      <c r="F33" s="17">
        <f>+F15</f>
        <v>44416.601000000002</v>
      </c>
      <c r="G33" s="36">
        <f>+'Balance sheet'!I29</f>
        <v>42408.411</v>
      </c>
      <c r="H33" s="65">
        <f>+F33/G33-1</f>
        <v>4.7353578043751732E-2</v>
      </c>
    </row>
    <row r="34" spans="2:8" x14ac:dyDescent="0.25">
      <c r="B34" s="21" t="s">
        <v>120</v>
      </c>
      <c r="C34" s="21"/>
      <c r="D34" s="21"/>
      <c r="E34" s="21"/>
      <c r="F34" s="22">
        <f t="shared" ref="F34:F41" si="1">+F16</f>
        <v>45409.288999999997</v>
      </c>
      <c r="G34" s="23">
        <v>43363.392999999996</v>
      </c>
      <c r="H34" s="26">
        <f t="shared" ref="H34:H41" si="2">+F34/G34-1</f>
        <v>4.7180256397371778E-2</v>
      </c>
    </row>
    <row r="35" spans="2:8" x14ac:dyDescent="0.25">
      <c r="B35" s="1" t="s">
        <v>113</v>
      </c>
      <c r="F35" s="10">
        <f t="shared" si="1"/>
        <v>3942.3319999999967</v>
      </c>
      <c r="G35" s="11">
        <v>3503.8900000000021</v>
      </c>
      <c r="H35" s="26">
        <f>+F35/G35-1</f>
        <v>0.12513006972250684</v>
      </c>
    </row>
    <row r="36" spans="2:8" x14ac:dyDescent="0.25">
      <c r="B36" s="1" t="s">
        <v>114</v>
      </c>
      <c r="F36" s="10">
        <f t="shared" si="1"/>
        <v>41466.957000000002</v>
      </c>
      <c r="G36" s="11">
        <v>39859.502999999997</v>
      </c>
      <c r="H36" s="26">
        <f t="shared" si="2"/>
        <v>4.0327999072141019E-2</v>
      </c>
    </row>
    <row r="37" spans="2:8" x14ac:dyDescent="0.25">
      <c r="B37" s="21" t="s">
        <v>121</v>
      </c>
      <c r="C37" s="21"/>
      <c r="D37" s="21"/>
      <c r="E37" s="21"/>
      <c r="F37" s="22">
        <f t="shared" si="1"/>
        <v>32781.110512984938</v>
      </c>
      <c r="G37" s="23">
        <v>32450.949000000001</v>
      </c>
      <c r="H37" s="63">
        <f t="shared" si="2"/>
        <v>1.0174171269534682E-2</v>
      </c>
    </row>
    <row r="38" spans="2:8" x14ac:dyDescent="0.25">
      <c r="B38" s="21" t="s">
        <v>122</v>
      </c>
      <c r="C38" s="21"/>
      <c r="D38" s="21"/>
      <c r="E38" s="21"/>
      <c r="F38" s="22">
        <f t="shared" si="1"/>
        <v>8977.9284870150641</v>
      </c>
      <c r="G38" s="23">
        <v>7408.5539999999964</v>
      </c>
      <c r="H38" s="63">
        <f t="shared" si="2"/>
        <v>0.21183276615316138</v>
      </c>
    </row>
    <row r="39" spans="2:8" x14ac:dyDescent="0.25">
      <c r="B39" s="5" t="s">
        <v>123</v>
      </c>
      <c r="C39" s="5"/>
      <c r="D39" s="5"/>
      <c r="E39" s="5"/>
      <c r="F39" s="17">
        <f t="shared" si="1"/>
        <v>32616.227999999999</v>
      </c>
      <c r="G39" s="36">
        <v>31831.210999999999</v>
      </c>
      <c r="H39" s="65">
        <f t="shared" si="2"/>
        <v>2.4661864105641529E-2</v>
      </c>
    </row>
    <row r="40" spans="2:8" x14ac:dyDescent="0.25">
      <c r="B40" s="21" t="s">
        <v>121</v>
      </c>
      <c r="C40" s="21"/>
      <c r="D40" s="21"/>
      <c r="E40" s="21"/>
      <c r="F40" s="22">
        <f t="shared" si="1"/>
        <v>30072.078000000001</v>
      </c>
      <c r="G40" s="23">
        <v>29767.671999999999</v>
      </c>
      <c r="H40" s="63">
        <f t="shared" si="2"/>
        <v>1.0226060002273663E-2</v>
      </c>
    </row>
    <row r="41" spans="2:8" x14ac:dyDescent="0.25">
      <c r="B41" s="21" t="s">
        <v>122</v>
      </c>
      <c r="C41" s="21"/>
      <c r="D41" s="21"/>
      <c r="E41" s="21"/>
      <c r="F41" s="22">
        <f t="shared" si="1"/>
        <v>2544.1499999999978</v>
      </c>
      <c r="G41" s="23">
        <v>2063.5390000000007</v>
      </c>
      <c r="H41" s="63">
        <f t="shared" si="2"/>
        <v>0.23290618689542431</v>
      </c>
    </row>
    <row r="42" spans="2:8" x14ac:dyDescent="0.25">
      <c r="F42" s="12"/>
      <c r="G42" s="12"/>
      <c r="H42" s="26"/>
    </row>
    <row r="43" spans="2:8" x14ac:dyDescent="0.25">
      <c r="F43" s="12"/>
      <c r="G43" s="12"/>
      <c r="H43" s="26"/>
    </row>
    <row r="44" spans="2:8" x14ac:dyDescent="0.25">
      <c r="F44" s="12"/>
      <c r="G44" s="12"/>
      <c r="H44" s="26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Contents</vt:lpstr>
      <vt:lpstr>KF-B</vt:lpstr>
      <vt:lpstr>KF-P</vt:lpstr>
      <vt:lpstr>KF-C&amp;L</vt:lpstr>
      <vt:lpstr>KF-O</vt:lpstr>
      <vt:lpstr>P&amp;L</vt:lpstr>
      <vt:lpstr>Balance sheet</vt:lpstr>
      <vt:lpstr>Customer funds</vt:lpstr>
      <vt:lpstr>Customer loans</vt:lpstr>
      <vt:lpstr>NPL+Cov</vt:lpstr>
      <vt:lpstr>Solvency</vt:lpstr>
      <vt:lpstr>Solvency (IFRS9) </vt:lpstr>
      <vt:lpstr>'Balance sheet'!Área_de_impresión</vt:lpstr>
      <vt:lpstr>'Customer funds'!Área_de_impresión</vt:lpstr>
      <vt:lpstr>'Customer loans'!Área_de_impresión</vt:lpstr>
      <vt:lpstr>'KF-B'!Área_de_impresión</vt:lpstr>
      <vt:lpstr>'KF-C&amp;L'!Área_de_impresión</vt:lpstr>
      <vt:lpstr>'KF-O'!Área_de_impresión</vt:lpstr>
      <vt:lpstr>'KF-P'!Área_de_impresión</vt:lpstr>
      <vt:lpstr>'NPL+Cov'!Área_de_impresión</vt:lpstr>
      <vt:lpstr>'P&amp;L'!Área_de_impresión</vt:lpstr>
      <vt:lpstr>Solvency!Área_de_impresión</vt:lpstr>
      <vt:lpstr>'Solvency (IFRS9) '!Área_de_impresión</vt:lpstr>
    </vt:vector>
  </TitlesOfParts>
  <Company>Kutxabank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t8205y</dc:creator>
  <cp:lastModifiedBy>Cacho Zarauz Eider</cp:lastModifiedBy>
  <cp:lastPrinted>2020-08-10T10:49:10Z</cp:lastPrinted>
  <dcterms:created xsi:type="dcterms:W3CDTF">2017-01-30T09:33:19Z</dcterms:created>
  <dcterms:modified xsi:type="dcterms:W3CDTF">2020-08-14T09:49:28Z</dcterms:modified>
</cp:coreProperties>
</file>