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75" windowHeight="8295" tabRatio="802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+Cob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'Morosidad+Cob'!$A$4:$K$65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Solvencia!$A$4:$K$65</definedName>
  </definedNames>
  <calcPr calcId="145621"/>
</workbook>
</file>

<file path=xl/calcChain.xml><?xml version="1.0" encoding="utf-8"?>
<calcChain xmlns="http://schemas.openxmlformats.org/spreadsheetml/2006/main">
  <c r="G21" i="11" l="1"/>
  <c r="I14" i="18" l="1"/>
  <c r="H14" i="18"/>
  <c r="E36" i="11"/>
  <c r="E43" i="11"/>
  <c r="G43" i="11" s="1"/>
  <c r="G30" i="24" l="1"/>
  <c r="G32" i="21"/>
  <c r="G35" i="20"/>
  <c r="F30" i="17"/>
  <c r="F31" i="16"/>
  <c r="F30" i="15"/>
  <c r="G14" i="24" l="1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5" i="20" l="1"/>
  <c r="E30" i="17"/>
  <c r="H30" i="23" l="1"/>
  <c r="F58" i="23"/>
  <c r="H58" i="23" s="1"/>
  <c r="H34" i="23"/>
  <c r="F62" i="23"/>
  <c r="H62" i="23" s="1"/>
  <c r="F43" i="23" l="1"/>
  <c r="H17" i="23"/>
  <c r="F45" i="23"/>
  <c r="H45" i="23" s="1"/>
  <c r="H19" i="23"/>
  <c r="F47" i="23"/>
  <c r="H47" i="23" s="1"/>
  <c r="H21" i="23"/>
  <c r="F49" i="23"/>
  <c r="H49" i="23" s="1"/>
  <c r="H32" i="23"/>
  <c r="F60" i="23"/>
  <c r="H60" i="23" s="1"/>
  <c r="H16" i="23"/>
  <c r="F44" i="23"/>
  <c r="H44" i="23" s="1"/>
  <c r="H18" i="23"/>
  <c r="F46" i="23"/>
  <c r="H46" i="23" s="1"/>
  <c r="F48" i="23"/>
  <c r="H48" i="23" s="1"/>
  <c r="H20" i="23"/>
  <c r="H25" i="23"/>
  <c r="F53" i="23"/>
  <c r="H53" i="23" s="1"/>
  <c r="H33" i="23"/>
  <c r="F61" i="23"/>
  <c r="H61" i="23" s="1"/>
  <c r="H15" i="23"/>
  <c r="F54" i="23" l="1"/>
  <c r="H54" i="23" s="1"/>
  <c r="H26" i="23"/>
  <c r="H43" i="23"/>
  <c r="F36" i="24"/>
  <c r="H36" i="24" s="1"/>
  <c r="H20" i="24" l="1"/>
  <c r="H17" i="24"/>
  <c r="F33" i="24"/>
  <c r="H33" i="24" s="1"/>
  <c r="H19" i="24"/>
  <c r="F35" i="24"/>
  <c r="H35" i="24" s="1"/>
  <c r="H18" i="24"/>
  <c r="F34" i="24"/>
  <c r="H34" i="24" s="1"/>
  <c r="F35" i="21" l="1"/>
  <c r="H35" i="21" s="1"/>
  <c r="H17" i="21"/>
  <c r="F37" i="21"/>
  <c r="H37" i="21" s="1"/>
  <c r="H19" i="21"/>
  <c r="F39" i="21"/>
  <c r="H39" i="21" s="1"/>
  <c r="H21" i="21"/>
  <c r="F41" i="21"/>
  <c r="H41" i="21" s="1"/>
  <c r="H23" i="21"/>
  <c r="F34" i="21"/>
  <c r="H34" i="21" s="1"/>
  <c r="H16" i="21"/>
  <c r="H18" i="21"/>
  <c r="F36" i="21"/>
  <c r="H36" i="21" s="1"/>
  <c r="F38" i="21"/>
  <c r="H38" i="21" s="1"/>
  <c r="H20" i="21"/>
  <c r="F40" i="21"/>
  <c r="H40" i="21" s="1"/>
  <c r="H22" i="21"/>
  <c r="F40" i="20" l="1"/>
  <c r="H40" i="20" s="1"/>
  <c r="H19" i="20"/>
  <c r="F42" i="20"/>
  <c r="H42" i="20" s="1"/>
  <c r="H21" i="20"/>
  <c r="F44" i="20"/>
  <c r="H44" i="20" s="1"/>
  <c r="H23" i="20"/>
  <c r="F38" i="20"/>
  <c r="H38" i="20" s="1"/>
  <c r="H17" i="20"/>
  <c r="F41" i="20"/>
  <c r="H41" i="20" s="1"/>
  <c r="H20" i="20"/>
  <c r="F43" i="20"/>
  <c r="H43" i="20" s="1"/>
  <c r="H22" i="20"/>
  <c r="E39" i="16" l="1"/>
  <c r="J37" i="18"/>
  <c r="J34" i="18"/>
  <c r="J32" i="18"/>
  <c r="J30" i="18"/>
  <c r="J26" i="18"/>
  <c r="J24" i="18"/>
  <c r="J20" i="18"/>
  <c r="J18" i="18"/>
  <c r="J16" i="18"/>
  <c r="G22" i="16"/>
  <c r="J15" i="18" l="1"/>
  <c r="J17" i="18"/>
  <c r="J19" i="18"/>
  <c r="J21" i="18"/>
  <c r="J25" i="18"/>
  <c r="J28" i="18"/>
  <c r="J31" i="18"/>
  <c r="J33" i="18"/>
  <c r="J35" i="18"/>
  <c r="J39" i="18"/>
  <c r="G23" i="16"/>
  <c r="E40" i="16"/>
  <c r="G40" i="16" s="1"/>
  <c r="E32" i="17"/>
  <c r="E36" i="17"/>
  <c r="G21" i="16"/>
  <c r="E38" i="16"/>
  <c r="G38" i="16" s="1"/>
  <c r="E31" i="17"/>
  <c r="E33" i="17"/>
  <c r="E35" i="17"/>
  <c r="G39" i="16"/>
  <c r="E34" i="17"/>
  <c r="G35" i="17" l="1"/>
  <c r="G31" i="17"/>
  <c r="G36" i="17"/>
  <c r="G32" i="17"/>
  <c r="G34" i="17"/>
  <c r="G33" i="17"/>
  <c r="G20" i="17" l="1"/>
  <c r="G19" i="17"/>
  <c r="G18" i="17"/>
  <c r="G17" i="17"/>
  <c r="G16" i="17"/>
  <c r="G15" i="17"/>
  <c r="E33" i="15" l="1"/>
  <c r="E34" i="15"/>
  <c r="E35" i="15" l="1"/>
  <c r="E31" i="15" l="1"/>
  <c r="E32" i="15"/>
  <c r="G34" i="15"/>
  <c r="G32" i="15" l="1"/>
  <c r="G31" i="15" l="1"/>
  <c r="G33" i="15" l="1"/>
  <c r="G35" i="15" l="1"/>
  <c r="G19" i="15" l="1"/>
  <c r="G18" i="15" l="1"/>
  <c r="G17" i="15"/>
  <c r="G16" i="15" l="1"/>
  <c r="G15" i="15"/>
  <c r="G25" i="11" l="1"/>
  <c r="E47" i="11"/>
  <c r="G47" i="11" s="1"/>
  <c r="G23" i="11"/>
  <c r="E45" i="11"/>
  <c r="G45" i="11" s="1"/>
  <c r="H55" i="19"/>
  <c r="H54" i="19"/>
  <c r="H53" i="19"/>
  <c r="H51" i="19"/>
  <c r="H50" i="19"/>
  <c r="H49" i="19"/>
  <c r="H48" i="19"/>
  <c r="H47" i="19"/>
  <c r="H46" i="19"/>
  <c r="H45" i="19"/>
  <c r="H44" i="19"/>
  <c r="H43" i="19"/>
  <c r="H42" i="19"/>
  <c r="H40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5" i="19"/>
  <c r="H24" i="19"/>
  <c r="H22" i="19"/>
  <c r="H21" i="19"/>
  <c r="H19" i="19"/>
  <c r="H18" i="19"/>
  <c r="H17" i="19"/>
  <c r="H15" i="19"/>
  <c r="J55" i="19"/>
  <c r="J54" i="19"/>
  <c r="J53" i="19"/>
  <c r="J51" i="19"/>
  <c r="J50" i="19"/>
  <c r="J49" i="19"/>
  <c r="J48" i="19"/>
  <c r="J47" i="19"/>
  <c r="J46" i="19"/>
  <c r="J45" i="19"/>
  <c r="J44" i="19"/>
  <c r="J43" i="19"/>
  <c r="J42" i="19"/>
  <c r="J40" i="19"/>
  <c r="J38" i="19"/>
  <c r="J37" i="19"/>
  <c r="J36" i="19"/>
  <c r="J35" i="19"/>
  <c r="J34" i="19"/>
  <c r="J33" i="19"/>
  <c r="J32" i="19"/>
  <c r="J31" i="19"/>
  <c r="J30" i="19"/>
  <c r="J29" i="19"/>
  <c r="J28" i="19"/>
  <c r="J25" i="19"/>
  <c r="J22" i="19"/>
  <c r="J21" i="19"/>
  <c r="J19" i="19"/>
  <c r="J18" i="19"/>
  <c r="J17" i="19"/>
  <c r="J15" i="19"/>
  <c r="J24" i="19" l="1"/>
  <c r="J27" i="19"/>
  <c r="J26" i="19" l="1"/>
  <c r="H26" i="19"/>
  <c r="J20" i="19"/>
  <c r="H20" i="19"/>
  <c r="H41" i="19" l="1"/>
  <c r="J41" i="19"/>
  <c r="J29" i="18" l="1"/>
  <c r="J16" i="19"/>
  <c r="H16" i="19"/>
  <c r="J56" i="19" l="1"/>
  <c r="H56" i="19"/>
  <c r="J23" i="18"/>
  <c r="H23" i="19"/>
  <c r="J23" i="19"/>
  <c r="J22" i="18"/>
  <c r="H39" i="19" l="1"/>
  <c r="J39" i="19"/>
  <c r="J27" i="18"/>
  <c r="J52" i="19"/>
  <c r="H52" i="19"/>
  <c r="H57" i="19" l="1"/>
  <c r="J57" i="19"/>
  <c r="J36" i="18"/>
  <c r="J38" i="18" l="1"/>
  <c r="J40" i="18" l="1"/>
  <c r="E42" i="11" l="1"/>
  <c r="G42" i="11" s="1"/>
  <c r="G20" i="11"/>
  <c r="E38" i="11"/>
  <c r="G38" i="11" s="1"/>
  <c r="G16" i="11"/>
  <c r="E35" i="16" l="1"/>
  <c r="E37" i="16" l="1"/>
  <c r="E36" i="16" l="1"/>
  <c r="H22" i="23" l="1"/>
  <c r="F50" i="23"/>
  <c r="H50" i="23" s="1"/>
  <c r="H24" i="23" l="1"/>
  <c r="F52" i="23"/>
  <c r="H52" i="23" s="1"/>
  <c r="H23" i="23"/>
  <c r="F51" i="23"/>
  <c r="H51" i="23" s="1"/>
  <c r="H27" i="23" l="1"/>
  <c r="F55" i="23"/>
  <c r="H55" i="23" s="1"/>
  <c r="H28" i="23"/>
  <c r="F56" i="23"/>
  <c r="H56" i="23" s="1"/>
  <c r="H29" i="23"/>
  <c r="F57" i="23"/>
  <c r="H57" i="23" s="1"/>
  <c r="E32" i="16" l="1"/>
  <c r="E34" i="16"/>
  <c r="E33" i="16"/>
  <c r="F32" i="24" l="1"/>
  <c r="H32" i="24" l="1"/>
  <c r="H16" i="24"/>
  <c r="G37" i="16"/>
  <c r="G36" i="16"/>
  <c r="G35" i="16"/>
  <c r="G34" i="16"/>
  <c r="G33" i="16"/>
  <c r="G32" i="16"/>
  <c r="G20" i="16"/>
  <c r="G19" i="16"/>
  <c r="G18" i="16"/>
  <c r="G17" i="16"/>
  <c r="G16" i="16"/>
  <c r="G15" i="16"/>
  <c r="E41" i="11" l="1"/>
  <c r="G41" i="11" s="1"/>
  <c r="G19" i="11"/>
  <c r="F45" i="20"/>
  <c r="H45" i="20" s="1"/>
  <c r="H24" i="20"/>
  <c r="F33" i="21"/>
  <c r="H33" i="21" s="1"/>
  <c r="H15" i="21"/>
  <c r="F36" i="20"/>
  <c r="H36" i="20" s="1"/>
  <c r="H15" i="20"/>
  <c r="G17" i="11"/>
  <c r="E39" i="11"/>
  <c r="G39" i="11" s="1"/>
  <c r="G18" i="11" l="1"/>
  <c r="E40" i="11"/>
  <c r="G40" i="11" s="1"/>
  <c r="H15" i="24"/>
  <c r="F31" i="24"/>
  <c r="H31" i="24" s="1"/>
  <c r="G28" i="11"/>
  <c r="E50" i="11"/>
  <c r="G50" i="11" s="1"/>
  <c r="G22" i="11"/>
  <c r="E44" i="11"/>
  <c r="G44" i="11" s="1"/>
  <c r="E46" i="11" l="1"/>
  <c r="G46" i="11" s="1"/>
  <c r="G24" i="11"/>
  <c r="G15" i="11" l="1"/>
  <c r="E37" i="11"/>
  <c r="G37" i="11" s="1"/>
  <c r="E48" i="11"/>
  <c r="G48" i="11" s="1"/>
  <c r="G26" i="11"/>
  <c r="H16" i="20"/>
  <c r="F37" i="20"/>
  <c r="H37" i="20" s="1"/>
  <c r="F39" i="20" l="1"/>
  <c r="H39" i="20" s="1"/>
  <c r="H18" i="20"/>
  <c r="E49" i="11"/>
  <c r="G49" i="11" s="1"/>
  <c r="G27" i="11"/>
  <c r="F46" i="20" l="1"/>
  <c r="H46" i="20" s="1"/>
  <c r="H25" i="20"/>
</calcChain>
</file>

<file path=xl/sharedStrings.xml><?xml version="1.0" encoding="utf-8"?>
<sst xmlns="http://schemas.openxmlformats.org/spreadsheetml/2006/main" count="302" uniqueCount="152">
  <si>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</si>
  <si>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</si>
  <si>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</si>
  <si>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</si>
  <si>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</si>
  <si>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</si>
  <si>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</si>
  <si>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</si>
  <si>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</si>
  <si>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</si>
  <si>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</si>
  <si>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</si>
  <si>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</si>
  <si>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</si>
  <si>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</si>
  <si>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</si>
  <si>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</si>
  <si>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</si>
  <si>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</si>
  <si>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</si>
  <si>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</si>
  <si>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</si>
  <si>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</si>
  <si>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</si>
  <si>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</si>
  <si>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</si>
  <si>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</si>
  <si>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</si>
  <si>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</si>
  <si>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</si>
  <si>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</si>
  <si>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</si>
  <si>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</si>
  <si>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</si>
  <si>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</si>
  <si>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</si>
  <si>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</si>
  <si>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</si>
  <si>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</si>
  <si>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</si>
  <si>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</si>
  <si>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</si>
  <si>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</si>
  <si>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</si>
  <si>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</si>
  <si>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</si>
  <si>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</si>
  <si>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</si>
  <si>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</si>
  <si>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</si>
  <si>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</si>
  <si>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</si>
  <si>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</si>
  <si>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</si>
  <si>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</si>
  <si>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</si>
  <si>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</si>
  <si>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</si>
  <si>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</si>
  <si>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</si>
  <si>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</si>
  <si>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</si>
  <si>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</si>
  <si>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</si>
  <si>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</si>
  <si>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</si>
  <si>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</si>
  <si>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</si>
  <si>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</si>
  <si>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</si>
  <si>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</si>
  <si>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</si>
  <si>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</si>
  <si>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</si>
  <si>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</si>
  <si>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</si>
  <si>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</si>
  <si>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</si>
  <si>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</si>
  <si>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</si>
  <si>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</si>
  <si>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</si>
  <si>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</si>
  <si>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</si>
  <si>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</si>
  <si>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</si>
  <si>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</si>
  <si>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</si>
  <si>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</si>
  <si>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</si>
  <si>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</si>
  <si>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</si>
  <si>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</si>
  <si>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</si>
  <si>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</si>
  <si>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</si>
  <si>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</si>
  <si>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</si>
  <si>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</si>
  <si>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</si>
  <si>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</si>
  <si>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</si>
  <si>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</si>
  <si>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</si>
  <si>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</si>
  <si>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</si>
  <si>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</si>
  <si>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</si>
  <si>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</si>
  <si>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</si>
  <si>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</si>
  <si>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</si>
  <si>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</si>
  <si>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</si>
  <si>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</si>
  <si>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</si>
  <si>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</si>
  <si>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</si>
  <si>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</si>
  <si>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</si>
  <si>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</si>
  <si>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</si>
  <si>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</si>
  <si>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</si>
  <si>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</si>
  <si>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</si>
  <si>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</si>
  <si>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</si>
  <si>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</si>
  <si>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</si>
  <si>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</si>
  <si>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</si>
  <si>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</si>
  <si>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</si>
  <si>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</si>
  <si>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Pro-forma: Crédito a la clientela bruta </t>
  </si>
  <si>
    <t xml:space="preserve">Dudoso </t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</si>
  <si>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</si>
  <si>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Incluye riesgos contingentes</t>
    </r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</si>
  <si>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</si>
  <si>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</si>
  <si>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</si>
  <si>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4T19</t>
  </si>
  <si>
    <t>1T2020</t>
  </si>
  <si>
    <t>1T20</t>
  </si>
  <si>
    <t>1T19</t>
  </si>
  <si>
    <r>
      <t>1T20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</si>
  <si>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1T19</t>
    </r>
    <r>
      <rPr>
        <vertAlign val="superscript"/>
        <sz val="11"/>
        <color theme="1"/>
        <rFont val="Calibri"/>
        <family val="2"/>
        <scheme val="minor"/>
      </rPr>
      <t>1</t>
    </r>
  </si>
  <si>
    <t>De los cuales: Riesgo de Crédito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</si>
  <si>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del incluyen el 40% del beneficio obtenido y las provisiones realizadas hasta la fecha.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</si>
  <si>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del incluyen el 40% del beneficio obtenido y las provisiones realizadas hasta la fecha para el 1T20</t>
    </r>
  </si>
  <si>
    <t xml:space="preserve"> y el 50% del beneficio obtenido y las provisiones realizadas hasta la fecha para el 1T19.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</si>
</sst>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orosidad+Cob'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s/informacion_para_brinversores/vista_rapida/cifra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 y Cobertura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143</v>
      </c>
      <c r="D10" s="3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60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1T20</v>
      </c>
      <c r="G14" s="9" t="str">
        <f>+'KF-B'!F14</f>
        <v>1T19</v>
      </c>
      <c r="H14" s="9" t="s">
        <v>0</v>
      </c>
    </row>
    <row r="15" spans="2:8" s="19" customFormat="1" x14ac:dyDescent="0.25">
      <c r="B15" s="19" t="s">
        <v>41</v>
      </c>
      <c r="F15" s="20">
        <v>42408.411</v>
      </c>
      <c r="G15" s="25">
        <v>41640.084999999999</v>
      </c>
      <c r="H15" s="35">
        <f>IF(ISERROR($F15/G15),"-",$F15/G15-1)</f>
        <v>1.8451595379788577E-2</v>
      </c>
    </row>
    <row r="16" spans="2:8" x14ac:dyDescent="0.25">
      <c r="B16" s="21" t="s">
        <v>135</v>
      </c>
      <c r="C16" s="21"/>
      <c r="D16" s="21"/>
      <c r="E16" s="21"/>
      <c r="F16" s="20">
        <v>43363.392999999996</v>
      </c>
      <c r="G16" s="23">
        <v>42651.921000000002</v>
      </c>
      <c r="H16" s="41">
        <f>IF(ISERROR($F16/G16),"-",$F16/G16-1)</f>
        <v>1.668088994162753E-2</v>
      </c>
    </row>
    <row r="17" spans="2:8" x14ac:dyDescent="0.25">
      <c r="B17" s="19" t="s">
        <v>136</v>
      </c>
      <c r="C17" s="19"/>
      <c r="D17" s="19"/>
      <c r="E17" s="19"/>
      <c r="F17" s="20">
        <v>1318.07</v>
      </c>
      <c r="G17" s="25">
        <v>1597.9580000000001</v>
      </c>
      <c r="H17" s="35">
        <f>IF(ISERROR($F17/G17),"-",$F17/G17-1)</f>
        <v>-0.17515353970504866</v>
      </c>
    </row>
    <row r="18" spans="2:8" ht="15" customHeight="1" x14ac:dyDescent="0.25">
      <c r="B18" s="5" t="s">
        <v>134</v>
      </c>
      <c r="C18" s="5"/>
      <c r="D18" s="5"/>
      <c r="E18" s="5"/>
      <c r="F18" s="69">
        <v>2.9453081438729892E-2</v>
      </c>
      <c r="G18" s="70">
        <v>3.6254533001391968E-2</v>
      </c>
      <c r="H18" s="71" t="str">
        <f>IF(ISERROR($F18-G18),"-",CONCATENATE((FIXED($F18-G18,4)*10000)," pbs"))</f>
        <v>-68 pbs</v>
      </c>
    </row>
    <row r="19" spans="2:8" x14ac:dyDescent="0.25">
      <c r="B19" s="19" t="s">
        <v>105</v>
      </c>
      <c r="C19" s="19"/>
      <c r="D19" s="19"/>
      <c r="E19" s="19"/>
      <c r="F19" s="20">
        <v>807.08500000000004</v>
      </c>
      <c r="G19" s="25">
        <v>959.06700000000001</v>
      </c>
      <c r="H19" s="35">
        <f>IF(ISERROR($F19/G19),"-",$F19/G19-1)</f>
        <v>-0.15846859499909804</v>
      </c>
    </row>
    <row r="20" spans="2:8" ht="15" customHeight="1" x14ac:dyDescent="0.25">
      <c r="B20" s="5" t="s">
        <v>137</v>
      </c>
      <c r="C20" s="5"/>
      <c r="D20" s="5"/>
      <c r="E20" s="5"/>
      <c r="F20" s="69">
        <v>0.60014708375594517</v>
      </c>
      <c r="G20" s="70">
        <v>0.5899572787584082</v>
      </c>
      <c r="H20" s="71" t="str">
        <f>IF(ISERROR($F20-G20),"-",CONCATENATE((FIXED($F20-G20,4)*10000)," pbs"))</f>
        <v>102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138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27</v>
      </c>
      <c r="G28" s="4"/>
    </row>
    <row r="29" spans="2:8" x14ac:dyDescent="0.25">
      <c r="B29" s="73" t="s">
        <v>49</v>
      </c>
      <c r="G29" s="4"/>
    </row>
    <row r="30" spans="2:8" x14ac:dyDescent="0.25">
      <c r="B30" s="7"/>
      <c r="C30" s="7"/>
      <c r="D30" s="7"/>
      <c r="E30" s="7"/>
      <c r="F30" s="8" t="str">
        <f>+F14</f>
        <v>1T20</v>
      </c>
      <c r="G30" s="9" t="str">
        <f>+'KF-B'!F36</f>
        <v>4T19</v>
      </c>
      <c r="H30" s="9" t="s">
        <v>0</v>
      </c>
    </row>
    <row r="31" spans="2:8" x14ac:dyDescent="0.25">
      <c r="B31" s="19" t="s">
        <v>41</v>
      </c>
      <c r="C31" s="19"/>
      <c r="D31" s="19"/>
      <c r="E31" s="19"/>
      <c r="F31" s="20">
        <f t="shared" ref="F31:F36" si="0">+F15</f>
        <v>42408.411</v>
      </c>
      <c r="G31" s="25">
        <v>41898.864000000001</v>
      </c>
      <c r="H31" s="35">
        <f>IF(ISERROR($F31/G31),"-",$F31/G31-1)</f>
        <v>1.2161355973756116E-2</v>
      </c>
    </row>
    <row r="32" spans="2:8" x14ac:dyDescent="0.25">
      <c r="B32" s="21" t="s">
        <v>135</v>
      </c>
      <c r="C32" s="21"/>
      <c r="D32" s="21"/>
      <c r="E32" s="21"/>
      <c r="F32" s="22">
        <f t="shared" si="0"/>
        <v>43363.392999999996</v>
      </c>
      <c r="G32" s="23">
        <v>42806.716999999997</v>
      </c>
      <c r="H32" s="41">
        <f>IF(ISERROR($F32/G32),"-",$F32/G32-1)</f>
        <v>1.3004407696109999E-2</v>
      </c>
    </row>
    <row r="33" spans="2:8" x14ac:dyDescent="0.25">
      <c r="B33" s="19" t="s">
        <v>136</v>
      </c>
      <c r="C33" s="19"/>
      <c r="D33" s="19"/>
      <c r="E33" s="19"/>
      <c r="F33" s="20">
        <f t="shared" si="0"/>
        <v>1318.07</v>
      </c>
      <c r="G33" s="25">
        <v>1317.5360000000001</v>
      </c>
      <c r="H33" s="35">
        <f>IF(ISERROR($F33/G33),"-",$F33/G33-1)</f>
        <v>4.05302018312792E-4</v>
      </c>
    </row>
    <row r="34" spans="2:8" ht="15" customHeight="1" x14ac:dyDescent="0.25">
      <c r="B34" s="5" t="s">
        <v>134</v>
      </c>
      <c r="C34" s="5"/>
      <c r="D34" s="5"/>
      <c r="E34" s="5"/>
      <c r="F34" s="69">
        <f t="shared" si="0"/>
        <v>2.9453081438729892E-2</v>
      </c>
      <c r="G34" s="70">
        <v>2.9833492355825771E-2</v>
      </c>
      <c r="H34" s="71" t="str">
        <f>IF(ISERROR($F34-G34),"-",CONCATENATE((FIXED($F34-G34,4)*10000)," pbs"))</f>
        <v>-4 pbs</v>
      </c>
    </row>
    <row r="35" spans="2:8" x14ac:dyDescent="0.25">
      <c r="B35" s="19" t="s">
        <v>105</v>
      </c>
      <c r="C35" s="19"/>
      <c r="D35" s="19"/>
      <c r="E35" s="19"/>
      <c r="F35" s="20">
        <f t="shared" si="0"/>
        <v>807.08500000000004</v>
      </c>
      <c r="G35" s="25">
        <v>760.23699999999997</v>
      </c>
      <c r="H35" s="35">
        <f>IF(ISERROR($F35/G35),"-",$F35/G35-1)</f>
        <v>6.1622888651828411E-2</v>
      </c>
    </row>
    <row r="36" spans="2:8" ht="15" customHeight="1" x14ac:dyDescent="0.25">
      <c r="B36" s="5" t="s">
        <v>137</v>
      </c>
      <c r="C36" s="5"/>
      <c r="D36" s="5"/>
      <c r="E36" s="5"/>
      <c r="F36" s="69">
        <f t="shared" si="0"/>
        <v>0.60014708375594517</v>
      </c>
      <c r="G36" s="70">
        <v>0.56543964846568173</v>
      </c>
      <c r="H36" s="71" t="str">
        <f>IF(ISERROR($F36-G36),"-",CONCATENATE((FIXED($F36-G36,4)*10000)," pbs"))</f>
        <v>347 pbs</v>
      </c>
    </row>
    <row r="37" spans="2:8" x14ac:dyDescent="0.25">
      <c r="B37" s="5"/>
    </row>
    <row r="38" spans="2:8" ht="17.25" x14ac:dyDescent="0.25">
      <c r="B38" s="67" t="s">
        <v>138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ht="17.25" x14ac:dyDescent="0.25">
      <c r="B14" s="7"/>
      <c r="C14" s="7"/>
      <c r="D14" s="7"/>
      <c r="E14" s="7"/>
      <c r="F14" s="8" t="s">
        <v>146</v>
      </c>
      <c r="G14" s="9" t="s">
        <v>147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f>IF(ISERROR($F15/G15),"-",ABS($F15)/ABS(G15)-1)</f>
        <v>0</v>
      </c>
    </row>
    <row r="16" spans="2:8" x14ac:dyDescent="0.25">
      <c r="B16" s="21" t="s">
        <v>62</v>
      </c>
      <c r="C16" s="21"/>
      <c r="D16" s="21"/>
      <c r="E16" s="21"/>
      <c r="F16" s="22">
        <v>3375.4697306880203</v>
      </c>
      <c r="G16" s="23">
        <v>3220.51217297831</v>
      </c>
      <c r="H16" s="41">
        <f t="shared" ref="H16:H25" si="0">IF(ISERROR($F16/G16),"-",ABS($F16)/ABS(G16)-1)</f>
        <v>4.8115811829522181E-2</v>
      </c>
    </row>
    <row r="17" spans="2:9" x14ac:dyDescent="0.25">
      <c r="B17" s="21" t="s">
        <v>63</v>
      </c>
      <c r="C17" s="21"/>
      <c r="D17" s="21"/>
      <c r="E17" s="21"/>
      <c r="F17" s="22">
        <v>36.697200000000002</v>
      </c>
      <c r="G17" s="23">
        <v>53.207000000000001</v>
      </c>
      <c r="H17" s="41">
        <f t="shared" si="0"/>
        <v>-0.310293758340068</v>
      </c>
    </row>
    <row r="18" spans="2:9" x14ac:dyDescent="0.25">
      <c r="B18" s="21" t="s">
        <v>64</v>
      </c>
      <c r="C18" s="21"/>
      <c r="D18" s="21"/>
      <c r="E18" s="21"/>
      <c r="F18" s="22">
        <v>4.1635281353185976</v>
      </c>
      <c r="G18" s="23">
        <v>3.8166471673812903</v>
      </c>
      <c r="H18" s="41">
        <f t="shared" si="0"/>
        <v>9.0886307464284721E-2</v>
      </c>
    </row>
    <row r="19" spans="2:9" x14ac:dyDescent="0.25">
      <c r="B19" s="21" t="s">
        <v>65</v>
      </c>
      <c r="C19" s="21"/>
      <c r="D19" s="21"/>
      <c r="E19" s="21"/>
      <c r="F19" s="22">
        <v>381.24299999999999</v>
      </c>
      <c r="G19" s="23">
        <v>426.64699999999999</v>
      </c>
      <c r="H19" s="41">
        <f t="shared" si="0"/>
        <v>-0.10642053032131948</v>
      </c>
    </row>
    <row r="20" spans="2:9" x14ac:dyDescent="0.25">
      <c r="B20" s="21" t="s">
        <v>66</v>
      </c>
      <c r="C20" s="21"/>
      <c r="D20" s="21"/>
      <c r="E20" s="21"/>
      <c r="F20" s="22">
        <v>-351.55900000000003</v>
      </c>
      <c r="G20" s="23">
        <v>-341.358</v>
      </c>
      <c r="H20" s="41">
        <f t="shared" si="0"/>
        <v>2.988358263172386E-2</v>
      </c>
    </row>
    <row r="21" spans="2:9" x14ac:dyDescent="0.25">
      <c r="B21" s="21" t="s">
        <v>67</v>
      </c>
      <c r="C21" s="21"/>
      <c r="D21" s="21"/>
      <c r="E21" s="21"/>
      <c r="F21" s="22">
        <v>-519.77113888456392</v>
      </c>
      <c r="G21" s="23">
        <v>-546.53933434166686</v>
      </c>
      <c r="H21" s="41">
        <f t="shared" si="0"/>
        <v>-4.897761931324951E-2</v>
      </c>
    </row>
    <row r="22" spans="2:9" x14ac:dyDescent="0.25">
      <c r="B22" s="5" t="s">
        <v>68</v>
      </c>
      <c r="C22" s="5"/>
      <c r="D22" s="5"/>
      <c r="E22" s="5"/>
      <c r="F22" s="17">
        <v>4986.2433199387751</v>
      </c>
      <c r="G22" s="37">
        <v>4876.2854858040237</v>
      </c>
      <c r="H22" s="38">
        <f t="shared" si="0"/>
        <v>2.2549507089948628E-2</v>
      </c>
    </row>
    <row r="23" spans="2:9" x14ac:dyDescent="0.25">
      <c r="B23" s="5" t="s">
        <v>69</v>
      </c>
      <c r="C23" s="5"/>
      <c r="D23" s="5"/>
      <c r="E23" s="5"/>
      <c r="F23" s="17">
        <v>4986.2433199387751</v>
      </c>
      <c r="G23" s="37">
        <v>4876.2854858040237</v>
      </c>
      <c r="H23" s="38">
        <f t="shared" si="0"/>
        <v>2.2549507089948628E-2</v>
      </c>
    </row>
    <row r="24" spans="2:9" x14ac:dyDescent="0.25">
      <c r="B24" s="5" t="s">
        <v>70</v>
      </c>
      <c r="C24" s="5"/>
      <c r="D24" s="5"/>
      <c r="E24" s="5"/>
      <c r="F24" s="17">
        <v>4986.2433199387751</v>
      </c>
      <c r="G24" s="37">
        <v>4876.2854858040237</v>
      </c>
      <c r="H24" s="38">
        <f t="shared" si="0"/>
        <v>2.2549507089948628E-2</v>
      </c>
    </row>
    <row r="25" spans="2:9" x14ac:dyDescent="0.25">
      <c r="B25" s="5" t="s">
        <v>71</v>
      </c>
      <c r="C25" s="5"/>
      <c r="D25" s="5"/>
      <c r="E25" s="5"/>
      <c r="F25" s="17">
        <v>29910.696639386304</v>
      </c>
      <c r="G25" s="37">
        <v>29931.355002723732</v>
      </c>
      <c r="H25" s="38">
        <f t="shared" si="0"/>
        <v>-6.9019138410364445E-4</v>
      </c>
    </row>
    <row r="26" spans="2:9" x14ac:dyDescent="0.25">
      <c r="B26" s="21" t="s">
        <v>148</v>
      </c>
      <c r="C26" s="5"/>
      <c r="D26" s="5"/>
      <c r="E26" s="5"/>
      <c r="F26" s="22">
        <v>27612.122574172179</v>
      </c>
      <c r="G26" s="23">
        <v>27588.270497723734</v>
      </c>
      <c r="H26" s="41">
        <f t="shared" ref="H26" si="1">IF(ISERROR($F26/G26),"-",ABS($F26)/ABS(G26)-1)</f>
        <v>8.6457309639675906E-4</v>
      </c>
    </row>
    <row r="27" spans="2:9" ht="17.25" x14ac:dyDescent="0.3">
      <c r="B27" s="6" t="s">
        <v>72</v>
      </c>
      <c r="C27" s="6"/>
      <c r="D27" s="6"/>
      <c r="E27" s="6"/>
      <c r="F27" s="42">
        <v>0.16670435262858127</v>
      </c>
      <c r="G27" s="43">
        <v>0.16291562762061007</v>
      </c>
      <c r="H27" s="44" t="str">
        <f>IF(ISERROR($F27-G27),"-",CONCATENATE((FIXED($F27-G27,4)*10000)," pbs"))</f>
        <v>38 pbs</v>
      </c>
    </row>
    <row r="28" spans="2:9" ht="17.25" x14ac:dyDescent="0.3">
      <c r="B28" s="6" t="s">
        <v>73</v>
      </c>
      <c r="C28" s="6"/>
      <c r="D28" s="6"/>
      <c r="E28" s="6"/>
      <c r="F28" s="42">
        <v>0.16670435262858127</v>
      </c>
      <c r="G28" s="43">
        <v>0.16291562762061007</v>
      </c>
      <c r="H28" s="44" t="str">
        <f t="shared" ref="H28:H34" si="2">IF(ISERROR($F28-G28),"-",CONCATENATE((FIXED($F28-G28,4)*10000)," pbs"))</f>
        <v>38 pbs</v>
      </c>
    </row>
    <row r="29" spans="2:9" ht="17.25" x14ac:dyDescent="0.3">
      <c r="B29" s="6" t="s">
        <v>74</v>
      </c>
      <c r="C29" s="6"/>
      <c r="D29" s="6"/>
      <c r="E29" s="6"/>
      <c r="F29" s="42">
        <v>0.16670435262858127</v>
      </c>
      <c r="G29" s="43">
        <v>0.16291562762061007</v>
      </c>
      <c r="H29" s="44" t="str">
        <f t="shared" si="2"/>
        <v>38 pbs</v>
      </c>
    </row>
    <row r="30" spans="2:9" ht="17.25" x14ac:dyDescent="0.3">
      <c r="B30" s="6" t="s">
        <v>75</v>
      </c>
      <c r="C30" s="6"/>
      <c r="D30" s="6"/>
      <c r="E30" s="6"/>
      <c r="F30" s="42">
        <v>8.5595163849059908E-2</v>
      </c>
      <c r="G30" s="43">
        <v>8.017632702443464E-2</v>
      </c>
      <c r="H30" s="44" t="str">
        <f t="shared" si="2"/>
        <v>54 pbs</v>
      </c>
    </row>
    <row r="31" spans="2:9" x14ac:dyDescent="0.25">
      <c r="B31" s="50" t="s">
        <v>8</v>
      </c>
      <c r="C31" s="21"/>
      <c r="D31" s="21"/>
      <c r="E31" s="21"/>
      <c r="F31" s="51"/>
      <c r="G31" s="21"/>
      <c r="H31" s="52"/>
      <c r="I31" s="78"/>
    </row>
    <row r="32" spans="2:9" x14ac:dyDescent="0.25">
      <c r="B32" s="53" t="s">
        <v>76</v>
      </c>
      <c r="C32" s="54"/>
      <c r="D32" s="54"/>
      <c r="E32" s="54"/>
      <c r="F32" s="55">
        <v>0.16483098066845303</v>
      </c>
      <c r="G32" s="77">
        <v>0.16073903834289935</v>
      </c>
      <c r="H32" s="56" t="str">
        <f t="shared" si="2"/>
        <v>41 pbs</v>
      </c>
    </row>
    <row r="33" spans="2:8" x14ac:dyDescent="0.25">
      <c r="B33" s="50" t="s">
        <v>77</v>
      </c>
      <c r="C33" s="21"/>
      <c r="D33" s="21"/>
      <c r="E33" s="21"/>
      <c r="F33" s="57">
        <v>0.16483098066845303</v>
      </c>
      <c r="G33" s="58">
        <v>0.16073903834289935</v>
      </c>
      <c r="H33" s="59" t="str">
        <f t="shared" si="2"/>
        <v>41 pbs</v>
      </c>
    </row>
    <row r="34" spans="2:8" x14ac:dyDescent="0.25">
      <c r="B34" s="50" t="s">
        <v>78</v>
      </c>
      <c r="C34" s="21"/>
      <c r="D34" s="21"/>
      <c r="E34" s="21"/>
      <c r="F34" s="57">
        <v>8.4624901741262498E-2</v>
      </c>
      <c r="G34" s="58">
        <v>7.9098715695391647E-2</v>
      </c>
      <c r="H34" s="59" t="str">
        <f t="shared" si="2"/>
        <v>55 pbs</v>
      </c>
    </row>
    <row r="35" spans="2:8" x14ac:dyDescent="0.25">
      <c r="B35" s="50"/>
      <c r="C35" s="21"/>
      <c r="D35" s="21"/>
      <c r="E35" s="21"/>
      <c r="F35" s="58"/>
      <c r="G35" s="58"/>
      <c r="H35" s="59"/>
    </row>
    <row r="36" spans="2:8" ht="17.25" x14ac:dyDescent="0.25">
      <c r="B36" s="67" t="s">
        <v>150</v>
      </c>
      <c r="C36" s="21"/>
      <c r="D36" s="21"/>
      <c r="E36" s="21"/>
      <c r="F36" s="58"/>
      <c r="G36" s="58"/>
      <c r="H36" s="59"/>
    </row>
    <row r="37" spans="2:8" x14ac:dyDescent="0.25">
      <c r="B37" s="67" t="s">
        <v>151</v>
      </c>
      <c r="C37" s="21"/>
      <c r="D37" s="21"/>
      <c r="E37" s="21"/>
      <c r="F37" s="58"/>
      <c r="G37" s="58"/>
      <c r="H37" s="59"/>
    </row>
    <row r="40" spans="2:8" ht="17.25" x14ac:dyDescent="0.3">
      <c r="B40" s="6" t="s">
        <v>27</v>
      </c>
      <c r="G40" s="4"/>
    </row>
    <row r="41" spans="2:8" x14ac:dyDescent="0.25">
      <c r="B41" s="73" t="s">
        <v>49</v>
      </c>
      <c r="G41" s="4"/>
    </row>
    <row r="42" spans="2:8" ht="17.25" x14ac:dyDescent="0.25">
      <c r="B42" s="7"/>
      <c r="C42" s="7"/>
      <c r="D42" s="7"/>
      <c r="E42" s="7"/>
      <c r="F42" s="8" t="s">
        <v>146</v>
      </c>
      <c r="G42" s="9" t="s">
        <v>142</v>
      </c>
      <c r="H42" s="9" t="s">
        <v>0</v>
      </c>
    </row>
    <row r="43" spans="2:8" x14ac:dyDescent="0.25">
      <c r="B43" s="21" t="s">
        <v>7</v>
      </c>
      <c r="C43" s="21"/>
      <c r="D43" s="21"/>
      <c r="E43" s="21"/>
      <c r="F43" s="22">
        <f t="shared" ref="F43:F58" si="3">+F15</f>
        <v>2060</v>
      </c>
      <c r="G43" s="23">
        <v>2060</v>
      </c>
      <c r="H43" s="41">
        <f>IF(ISERROR($F43/G43),"-",ABS($F43)/ABS(G43)-1)</f>
        <v>0</v>
      </c>
    </row>
    <row r="44" spans="2:8" x14ac:dyDescent="0.25">
      <c r="B44" s="21" t="s">
        <v>62</v>
      </c>
      <c r="C44" s="21"/>
      <c r="D44" s="21"/>
      <c r="E44" s="21"/>
      <c r="F44" s="22">
        <f t="shared" si="3"/>
        <v>3375.4697306880203</v>
      </c>
      <c r="G44" s="23">
        <v>3214.7831729783097</v>
      </c>
      <c r="H44" s="41">
        <f t="shared" ref="H44:H54" si="4">IF(ISERROR($F44/G44),"-",ABS($F44)/ABS(G44)-1)</f>
        <v>4.9983637795653735E-2</v>
      </c>
    </row>
    <row r="45" spans="2:8" x14ac:dyDescent="0.25">
      <c r="B45" s="21" t="s">
        <v>63</v>
      </c>
      <c r="C45" s="21"/>
      <c r="D45" s="21"/>
      <c r="E45" s="21"/>
      <c r="F45" s="22">
        <f t="shared" si="3"/>
        <v>36.697200000000002</v>
      </c>
      <c r="G45" s="23">
        <v>176.08250000000001</v>
      </c>
      <c r="H45" s="41">
        <f t="shared" si="4"/>
        <v>-0.79159087359618363</v>
      </c>
    </row>
    <row r="46" spans="2:8" x14ac:dyDescent="0.25">
      <c r="B46" s="21" t="s">
        <v>64</v>
      </c>
      <c r="C46" s="21"/>
      <c r="D46" s="21"/>
      <c r="E46" s="21"/>
      <c r="F46" s="22">
        <f t="shared" si="3"/>
        <v>4.1635281353185976</v>
      </c>
      <c r="G46" s="23">
        <v>4.1976235621000999</v>
      </c>
      <c r="H46" s="41">
        <f t="shared" si="4"/>
        <v>-8.12255464957512E-3</v>
      </c>
    </row>
    <row r="47" spans="2:8" x14ac:dyDescent="0.25">
      <c r="B47" s="21" t="s">
        <v>65</v>
      </c>
      <c r="C47" s="21"/>
      <c r="D47" s="21"/>
      <c r="E47" s="21"/>
      <c r="F47" s="22">
        <f t="shared" si="3"/>
        <v>381.24299999999999</v>
      </c>
      <c r="G47" s="23">
        <v>568.822</v>
      </c>
      <c r="H47" s="41">
        <f t="shared" si="4"/>
        <v>-0.32976748437999936</v>
      </c>
    </row>
    <row r="48" spans="2:8" x14ac:dyDescent="0.25">
      <c r="B48" s="21" t="s">
        <v>66</v>
      </c>
      <c r="C48" s="21"/>
      <c r="D48" s="21"/>
      <c r="E48" s="21"/>
      <c r="F48" s="22">
        <f t="shared" si="3"/>
        <v>-351.55900000000003</v>
      </c>
      <c r="G48" s="23">
        <v>-351.93400000000003</v>
      </c>
      <c r="H48" s="41">
        <f t="shared" si="4"/>
        <v>-1.0655406979718229E-3</v>
      </c>
    </row>
    <row r="49" spans="2:8" x14ac:dyDescent="0.25">
      <c r="B49" s="21" t="s">
        <v>67</v>
      </c>
      <c r="C49" s="21"/>
      <c r="D49" s="21"/>
      <c r="E49" s="21"/>
      <c r="F49" s="22">
        <f t="shared" si="3"/>
        <v>-519.77113888456392</v>
      </c>
      <c r="G49" s="23">
        <v>-488.11210661011285</v>
      </c>
      <c r="H49" s="41">
        <f t="shared" si="4"/>
        <v>6.4860166026857513E-2</v>
      </c>
    </row>
    <row r="50" spans="2:8" x14ac:dyDescent="0.25">
      <c r="B50" s="5" t="s">
        <v>68</v>
      </c>
      <c r="C50" s="5"/>
      <c r="D50" s="5"/>
      <c r="E50" s="5"/>
      <c r="F50" s="17">
        <f t="shared" si="3"/>
        <v>4986.2433199387751</v>
      </c>
      <c r="G50" s="37">
        <v>5183.8391899302978</v>
      </c>
      <c r="H50" s="38">
        <f t="shared" si="4"/>
        <v>-3.8117669694568534E-2</v>
      </c>
    </row>
    <row r="51" spans="2:8" x14ac:dyDescent="0.25">
      <c r="B51" s="5" t="s">
        <v>69</v>
      </c>
      <c r="C51" s="5"/>
      <c r="D51" s="5"/>
      <c r="E51" s="5"/>
      <c r="F51" s="17">
        <f t="shared" si="3"/>
        <v>4986.2433199387751</v>
      </c>
      <c r="G51" s="37">
        <v>5183.8391899302978</v>
      </c>
      <c r="H51" s="38">
        <f t="shared" si="4"/>
        <v>-3.8117669694568534E-2</v>
      </c>
    </row>
    <row r="52" spans="2:8" x14ac:dyDescent="0.25">
      <c r="B52" s="5" t="s">
        <v>70</v>
      </c>
      <c r="C52" s="5"/>
      <c r="D52" s="5"/>
      <c r="E52" s="5"/>
      <c r="F52" s="17">
        <f t="shared" si="3"/>
        <v>4986.2433199387751</v>
      </c>
      <c r="G52" s="37">
        <v>5183.8391899302978</v>
      </c>
      <c r="H52" s="38">
        <f t="shared" si="4"/>
        <v>-3.8117669694568534E-2</v>
      </c>
    </row>
    <row r="53" spans="2:8" x14ac:dyDescent="0.25">
      <c r="B53" s="5" t="s">
        <v>71</v>
      </c>
      <c r="C53" s="5"/>
      <c r="D53" s="5"/>
      <c r="E53" s="5"/>
      <c r="F53" s="17">
        <f t="shared" si="3"/>
        <v>29910.696639386304</v>
      </c>
      <c r="G53" s="37">
        <v>30186.41676327449</v>
      </c>
      <c r="H53" s="38">
        <f t="shared" si="4"/>
        <v>-9.1339136423649325E-3</v>
      </c>
    </row>
    <row r="54" spans="2:8" x14ac:dyDescent="0.25">
      <c r="B54" s="21" t="s">
        <v>148</v>
      </c>
      <c r="C54" s="5"/>
      <c r="D54" s="5"/>
      <c r="E54" s="5"/>
      <c r="F54" s="22">
        <f t="shared" si="3"/>
        <v>27612.122574172179</v>
      </c>
      <c r="G54" s="23">
        <v>27893.674343274488</v>
      </c>
      <c r="H54" s="41">
        <f t="shared" si="4"/>
        <v>-1.0093749774138128E-2</v>
      </c>
    </row>
    <row r="55" spans="2:8" ht="17.25" x14ac:dyDescent="0.3">
      <c r="B55" s="6" t="s">
        <v>72</v>
      </c>
      <c r="C55" s="6"/>
      <c r="D55" s="6"/>
      <c r="E55" s="6"/>
      <c r="F55" s="42">
        <f t="shared" si="3"/>
        <v>0.16670435262858127</v>
      </c>
      <c r="G55" s="43">
        <v>0.17172754323848996</v>
      </c>
      <c r="H55" s="44" t="str">
        <f>IF(ISERROR($F55-G55),"-",CONCATENATE((FIXED($F55-G55,4)*10000)," pbs"))</f>
        <v>-50 pbs</v>
      </c>
    </row>
    <row r="56" spans="2:8" ht="17.25" x14ac:dyDescent="0.3">
      <c r="B56" s="6" t="s">
        <v>73</v>
      </c>
      <c r="C56" s="6"/>
      <c r="D56" s="6"/>
      <c r="E56" s="6"/>
      <c r="F56" s="42">
        <f t="shared" si="3"/>
        <v>0.16670435262858127</v>
      </c>
      <c r="G56" s="43">
        <v>0.17172754323848996</v>
      </c>
      <c r="H56" s="44" t="str">
        <f t="shared" ref="H56:H62" si="5">IF(ISERROR($F56-G56),"-",CONCATENATE((FIXED($F56-G56,4)*10000)," pbs"))</f>
        <v>-50 pbs</v>
      </c>
    </row>
    <row r="57" spans="2:8" ht="17.25" x14ac:dyDescent="0.3">
      <c r="B57" s="6" t="s">
        <v>74</v>
      </c>
      <c r="C57" s="6"/>
      <c r="D57" s="6"/>
      <c r="E57" s="6"/>
      <c r="F57" s="42">
        <f t="shared" si="3"/>
        <v>0.16670435262858127</v>
      </c>
      <c r="G57" s="43">
        <v>0.17172754323848996</v>
      </c>
      <c r="H57" s="44" t="str">
        <f t="shared" si="5"/>
        <v>-50 pbs</v>
      </c>
    </row>
    <row r="58" spans="2:8" ht="17.25" x14ac:dyDescent="0.3">
      <c r="B58" s="6" t="s">
        <v>75</v>
      </c>
      <c r="C58" s="6"/>
      <c r="D58" s="6"/>
      <c r="E58" s="6"/>
      <c r="F58" s="42">
        <f t="shared" si="3"/>
        <v>8.5595163849059908E-2</v>
      </c>
      <c r="G58" s="43">
        <v>8.5599470173417305E-2</v>
      </c>
      <c r="H58" s="44" t="str">
        <f t="shared" si="5"/>
        <v>0 pbs</v>
      </c>
    </row>
    <row r="59" spans="2:8" x14ac:dyDescent="0.25">
      <c r="B59" s="50" t="s">
        <v>8</v>
      </c>
      <c r="C59" s="21"/>
      <c r="D59" s="21"/>
      <c r="E59" s="21"/>
      <c r="F59" s="51"/>
      <c r="G59" s="21"/>
      <c r="H59" s="52"/>
    </row>
    <row r="60" spans="2:8" x14ac:dyDescent="0.25">
      <c r="B60" s="53" t="s">
        <v>76</v>
      </c>
      <c r="C60" s="54"/>
      <c r="D60" s="54"/>
      <c r="E60" s="54"/>
      <c r="F60" s="55">
        <f>+F32</f>
        <v>0.16483098066845303</v>
      </c>
      <c r="G60" s="77">
        <v>0.16941668404880256</v>
      </c>
      <c r="H60" s="56" t="str">
        <f t="shared" si="5"/>
        <v>-46 pbs</v>
      </c>
    </row>
    <row r="61" spans="2:8" x14ac:dyDescent="0.25">
      <c r="B61" s="50" t="s">
        <v>77</v>
      </c>
      <c r="C61" s="21"/>
      <c r="D61" s="21"/>
      <c r="E61" s="21"/>
      <c r="F61" s="57">
        <f>+F33</f>
        <v>0.16483098066845303</v>
      </c>
      <c r="G61" s="58">
        <v>0.16941668404880256</v>
      </c>
      <c r="H61" s="59" t="str">
        <f t="shared" si="5"/>
        <v>-46 pbs</v>
      </c>
    </row>
    <row r="62" spans="2:8" x14ac:dyDescent="0.25">
      <c r="B62" s="50" t="s">
        <v>78</v>
      </c>
      <c r="C62" s="21"/>
      <c r="D62" s="21"/>
      <c r="E62" s="21"/>
      <c r="F62" s="57">
        <f>+F34</f>
        <v>8.4624901741262498E-2</v>
      </c>
      <c r="G62" s="58">
        <v>8.4412543464266729E-2</v>
      </c>
      <c r="H62" s="59" t="str">
        <f t="shared" si="5"/>
        <v>2 pbs</v>
      </c>
    </row>
    <row r="63" spans="2:8" x14ac:dyDescent="0.25">
      <c r="B63" s="50"/>
      <c r="C63" s="21"/>
      <c r="D63" s="21"/>
      <c r="E63" s="21"/>
      <c r="F63" s="58"/>
      <c r="G63" s="58"/>
      <c r="H63" s="59"/>
    </row>
    <row r="64" spans="2:8" ht="17.25" x14ac:dyDescent="0.25">
      <c r="B64" s="67" t="s">
        <v>149</v>
      </c>
      <c r="C64" s="21"/>
      <c r="D64" s="21"/>
      <c r="E64" s="21"/>
      <c r="F64" s="58"/>
      <c r="G64" s="58"/>
      <c r="H64" s="59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13</v>
      </c>
    </row>
    <row r="12" spans="2:7" ht="17.25" x14ac:dyDescent="0.3">
      <c r="B12" s="6" t="s">
        <v>14</v>
      </c>
      <c r="F12" s="4"/>
    </row>
    <row r="13" spans="2:7" x14ac:dyDescent="0.25">
      <c r="B13" s="73" t="s">
        <v>49</v>
      </c>
      <c r="F13" s="4"/>
    </row>
    <row r="14" spans="2:7" x14ac:dyDescent="0.25">
      <c r="B14" s="7"/>
      <c r="C14" s="7"/>
      <c r="D14" s="7"/>
      <c r="E14" s="8" t="s">
        <v>144</v>
      </c>
      <c r="F14" s="9" t="s">
        <v>145</v>
      </c>
      <c r="G14" s="9" t="s">
        <v>0</v>
      </c>
    </row>
    <row r="15" spans="2:7" s="5" customFormat="1" x14ac:dyDescent="0.25">
      <c r="B15" s="60" t="s">
        <v>15</v>
      </c>
      <c r="C15" s="60"/>
      <c r="D15" s="60"/>
      <c r="E15" s="47">
        <v>57685.737000000001</v>
      </c>
      <c r="F15" s="45">
        <v>59963.193999999996</v>
      </c>
      <c r="G15" s="38">
        <f>IF(ISERROR($E15/F15),"-",ABS($E15)/ABS(F15)-1)</f>
        <v>-3.7980915426219508E-2</v>
      </c>
    </row>
    <row r="16" spans="2:7" x14ac:dyDescent="0.25">
      <c r="B16" s="1" t="s">
        <v>16</v>
      </c>
      <c r="C16" s="19"/>
      <c r="D16" s="19"/>
      <c r="E16" s="48">
        <v>4396.9889999999996</v>
      </c>
      <c r="F16" s="28">
        <v>3828.0050000000001</v>
      </c>
      <c r="G16" s="29">
        <f t="shared" ref="G16:G28" si="0">IF(ISERROR($E16/F16),"-",ABS($E16)/ABS(F16)-1)</f>
        <v>0.14863721442370093</v>
      </c>
    </row>
    <row r="17" spans="2:7" x14ac:dyDescent="0.25">
      <c r="B17" s="1" t="s">
        <v>18</v>
      </c>
      <c r="E17" s="48">
        <v>1680.7380000000001</v>
      </c>
      <c r="F17" s="28">
        <v>1684.585</v>
      </c>
      <c r="G17" s="29">
        <f t="shared" si="0"/>
        <v>-2.2836484950299329E-3</v>
      </c>
    </row>
    <row r="18" spans="2:7" x14ac:dyDescent="0.25">
      <c r="B18" s="1" t="s">
        <v>19</v>
      </c>
      <c r="E18" s="48">
        <v>187.976</v>
      </c>
      <c r="F18" s="28">
        <v>206.78200000000001</v>
      </c>
      <c r="G18" s="29">
        <f t="shared" si="0"/>
        <v>-9.0946020446654008E-2</v>
      </c>
    </row>
    <row r="19" spans="2:7" s="5" customFormat="1" x14ac:dyDescent="0.25">
      <c r="B19" s="5" t="s">
        <v>41</v>
      </c>
      <c r="E19" s="47">
        <v>42408.411</v>
      </c>
      <c r="F19" s="45">
        <v>41640.084999999999</v>
      </c>
      <c r="G19" s="38">
        <f t="shared" si="0"/>
        <v>1.8451595379788577E-2</v>
      </c>
    </row>
    <row r="20" spans="2:7" x14ac:dyDescent="0.25">
      <c r="B20" s="1" t="s">
        <v>42</v>
      </c>
      <c r="E20" s="48">
        <v>2952.7710000000002</v>
      </c>
      <c r="F20" s="28">
        <v>2882.665</v>
      </c>
      <c r="G20" s="29">
        <f t="shared" si="0"/>
        <v>2.4319856799177142E-2</v>
      </c>
    </row>
    <row r="21" spans="2:7" s="21" customFormat="1" x14ac:dyDescent="0.25">
      <c r="B21" s="21" t="s">
        <v>21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22</v>
      </c>
      <c r="C22" s="5"/>
      <c r="D22" s="5"/>
      <c r="E22" s="47">
        <v>43485.224000000002</v>
      </c>
      <c r="F22" s="45">
        <v>44468.531999999999</v>
      </c>
      <c r="G22" s="38">
        <f t="shared" si="0"/>
        <v>-2.2112445717794249E-2</v>
      </c>
    </row>
    <row r="23" spans="2:7" s="5" customFormat="1" x14ac:dyDescent="0.25">
      <c r="B23" s="21" t="s">
        <v>44</v>
      </c>
      <c r="C23" s="21"/>
      <c r="D23" s="21"/>
      <c r="E23" s="49">
        <v>886.74668844999997</v>
      </c>
      <c r="F23" s="46">
        <v>1134.6623106299999</v>
      </c>
      <c r="G23" s="41">
        <f t="shared" si="0"/>
        <v>-0.21849286775230015</v>
      </c>
    </row>
    <row r="24" spans="2:7" x14ac:dyDescent="0.25">
      <c r="B24" s="54" t="s">
        <v>43</v>
      </c>
      <c r="C24" s="54"/>
      <c r="D24" s="54"/>
      <c r="E24" s="61">
        <v>42598.477311549999</v>
      </c>
      <c r="F24" s="62">
        <v>43333.869689369996</v>
      </c>
      <c r="G24" s="63">
        <f t="shared" si="0"/>
        <v>-1.6970383284287904E-2</v>
      </c>
    </row>
    <row r="25" spans="2:7" s="19" customFormat="1" x14ac:dyDescent="0.25">
      <c r="B25" s="1" t="s">
        <v>23</v>
      </c>
      <c r="C25" s="1"/>
      <c r="D25" s="1"/>
      <c r="E25" s="48">
        <v>19427.094491449985</v>
      </c>
      <c r="F25" s="28">
        <v>19500.815175799995</v>
      </c>
      <c r="G25" s="29">
        <f t="shared" si="0"/>
        <v>-3.7803898803930869E-3</v>
      </c>
    </row>
    <row r="26" spans="2:7" x14ac:dyDescent="0.25">
      <c r="B26" s="5" t="s">
        <v>24</v>
      </c>
      <c r="C26" s="5"/>
      <c r="D26" s="5"/>
      <c r="E26" s="47">
        <v>62025.571802999984</v>
      </c>
      <c r="F26" s="45">
        <v>62834.684865169991</v>
      </c>
      <c r="G26" s="38">
        <f t="shared" si="0"/>
        <v>-1.2876853984486347E-2</v>
      </c>
    </row>
    <row r="27" spans="2:7" s="5" customFormat="1" x14ac:dyDescent="0.25">
      <c r="B27" s="1" t="s">
        <v>25</v>
      </c>
      <c r="C27" s="1"/>
      <c r="D27" s="1"/>
      <c r="E27" s="48">
        <v>105300.99280299999</v>
      </c>
      <c r="F27" s="28">
        <v>105398.12786516998</v>
      </c>
      <c r="G27" s="29">
        <f t="shared" si="0"/>
        <v>-9.2160139973507249E-4</v>
      </c>
    </row>
    <row r="28" spans="2:7" x14ac:dyDescent="0.25">
      <c r="B28" s="5" t="s">
        <v>26</v>
      </c>
      <c r="C28" s="5"/>
      <c r="D28" s="5"/>
      <c r="E28" s="47">
        <v>5518.4639999999999</v>
      </c>
      <c r="F28" s="45">
        <v>5363.6790000000001</v>
      </c>
      <c r="G28" s="38">
        <f t="shared" si="0"/>
        <v>2.8857990942410927E-2</v>
      </c>
    </row>
    <row r="29" spans="2:7" x14ac:dyDescent="0.25">
      <c r="E29" s="12"/>
    </row>
    <row r="34" spans="2:7" ht="17.25" x14ac:dyDescent="0.3">
      <c r="B34" s="6" t="s">
        <v>27</v>
      </c>
      <c r="F34" s="4"/>
    </row>
    <row r="35" spans="2:7" x14ac:dyDescent="0.25">
      <c r="B35" s="73" t="s">
        <v>49</v>
      </c>
      <c r="F35" s="4"/>
    </row>
    <row r="36" spans="2:7" x14ac:dyDescent="0.25">
      <c r="B36" s="7"/>
      <c r="C36" s="7"/>
      <c r="D36" s="7"/>
      <c r="E36" s="8" t="str">
        <f>+E14</f>
        <v>1T20</v>
      </c>
      <c r="F36" s="9" t="s">
        <v>142</v>
      </c>
      <c r="G36" s="9" t="s">
        <v>0</v>
      </c>
    </row>
    <row r="37" spans="2:7" x14ac:dyDescent="0.25">
      <c r="B37" s="60" t="s">
        <v>15</v>
      </c>
      <c r="C37" s="60"/>
      <c r="D37" s="60"/>
      <c r="E37" s="47">
        <f t="shared" ref="E37:E50" si="1">+E15</f>
        <v>57685.737000000001</v>
      </c>
      <c r="F37" s="45">
        <v>59580.334000000003</v>
      </c>
      <c r="G37" s="38">
        <f>IF(ISERROR($E37/F37),"-",ABS($E37)/ABS(F37)-1)</f>
        <v>-3.1799032882225853E-2</v>
      </c>
    </row>
    <row r="38" spans="2:7" x14ac:dyDescent="0.25">
      <c r="B38" s="1" t="s">
        <v>16</v>
      </c>
      <c r="C38" s="19"/>
      <c r="D38" s="19"/>
      <c r="E38" s="48">
        <f t="shared" si="1"/>
        <v>4396.9889999999996</v>
      </c>
      <c r="F38" s="28">
        <v>4166.6360000000004</v>
      </c>
      <c r="G38" s="29">
        <f t="shared" ref="G38:G50" si="2">IF(ISERROR($E38/F38),"-",ABS($E38)/ABS(F38)-1)</f>
        <v>5.528512689853371E-2</v>
      </c>
    </row>
    <row r="39" spans="2:7" x14ac:dyDescent="0.25">
      <c r="B39" s="1" t="s">
        <v>18</v>
      </c>
      <c r="E39" s="48">
        <f t="shared" si="1"/>
        <v>1680.7380000000001</v>
      </c>
      <c r="F39" s="28">
        <v>1837.9950000000001</v>
      </c>
      <c r="G39" s="29">
        <f t="shared" si="2"/>
        <v>-8.5558992271469791E-2</v>
      </c>
    </row>
    <row r="40" spans="2:7" x14ac:dyDescent="0.25">
      <c r="B40" s="1" t="s">
        <v>19</v>
      </c>
      <c r="E40" s="48">
        <f t="shared" si="1"/>
        <v>187.976</v>
      </c>
      <c r="F40" s="28">
        <v>186.61199999999999</v>
      </c>
      <c r="G40" s="29">
        <f t="shared" si="2"/>
        <v>7.309283433005298E-3</v>
      </c>
    </row>
    <row r="41" spans="2:7" x14ac:dyDescent="0.25">
      <c r="B41" s="5" t="s">
        <v>41</v>
      </c>
      <c r="C41" s="5"/>
      <c r="D41" s="5"/>
      <c r="E41" s="47">
        <f t="shared" si="1"/>
        <v>42408.411</v>
      </c>
      <c r="F41" s="45">
        <v>41898.864000000001</v>
      </c>
      <c r="G41" s="38">
        <f t="shared" si="2"/>
        <v>1.2161355973756116E-2</v>
      </c>
    </row>
    <row r="42" spans="2:7" x14ac:dyDescent="0.25">
      <c r="B42" s="1" t="s">
        <v>42</v>
      </c>
      <c r="E42" s="48">
        <f t="shared" si="1"/>
        <v>2952.7710000000002</v>
      </c>
      <c r="F42" s="28">
        <v>3144.4169999999999</v>
      </c>
      <c r="G42" s="29">
        <f t="shared" si="2"/>
        <v>-6.0948023115254713E-2</v>
      </c>
    </row>
    <row r="43" spans="2:7" s="21" customFormat="1" x14ac:dyDescent="0.25">
      <c r="B43" s="21" t="s">
        <v>21</v>
      </c>
      <c r="E43" s="22">
        <f t="shared" si="1"/>
        <v>0</v>
      </c>
      <c r="F43" s="23">
        <v>0</v>
      </c>
      <c r="G43" s="65" t="str">
        <f t="shared" si="2"/>
        <v>-</v>
      </c>
    </row>
    <row r="44" spans="2:7" x14ac:dyDescent="0.25">
      <c r="B44" s="5" t="s">
        <v>22</v>
      </c>
      <c r="C44" s="5"/>
      <c r="D44" s="5"/>
      <c r="E44" s="47">
        <f t="shared" si="1"/>
        <v>43485.224000000002</v>
      </c>
      <c r="F44" s="45">
        <v>45755.911</v>
      </c>
      <c r="G44" s="38">
        <f t="shared" si="2"/>
        <v>-4.9626090932819555E-2</v>
      </c>
    </row>
    <row r="45" spans="2:7" x14ac:dyDescent="0.25">
      <c r="B45" s="21" t="s">
        <v>44</v>
      </c>
      <c r="C45" s="21"/>
      <c r="D45" s="21"/>
      <c r="E45" s="49">
        <f t="shared" si="1"/>
        <v>886.74668844999997</v>
      </c>
      <c r="F45" s="46">
        <v>944.19969492999996</v>
      </c>
      <c r="G45" s="41">
        <f t="shared" si="2"/>
        <v>-6.0848363739684719E-2</v>
      </c>
    </row>
    <row r="46" spans="2:7" x14ac:dyDescent="0.25">
      <c r="B46" s="54" t="s">
        <v>43</v>
      </c>
      <c r="C46" s="54"/>
      <c r="D46" s="54"/>
      <c r="E46" s="61">
        <f t="shared" si="1"/>
        <v>42598.477311549999</v>
      </c>
      <c r="F46" s="62">
        <v>44811.711305069999</v>
      </c>
      <c r="G46" s="63">
        <f t="shared" si="2"/>
        <v>-4.9389633403033928E-2</v>
      </c>
    </row>
    <row r="47" spans="2:7" x14ac:dyDescent="0.25">
      <c r="B47" s="1" t="s">
        <v>23</v>
      </c>
      <c r="E47" s="48">
        <f t="shared" si="1"/>
        <v>19427.094491449985</v>
      </c>
      <c r="F47" s="28">
        <v>20926.80927573</v>
      </c>
      <c r="G47" s="29">
        <f t="shared" si="2"/>
        <v>-7.1664760954232909E-2</v>
      </c>
    </row>
    <row r="48" spans="2:7" x14ac:dyDescent="0.25">
      <c r="B48" s="5" t="s">
        <v>24</v>
      </c>
      <c r="C48" s="5"/>
      <c r="D48" s="5"/>
      <c r="E48" s="47">
        <f t="shared" si="1"/>
        <v>62025.571802999984</v>
      </c>
      <c r="F48" s="45">
        <v>65738.520580800003</v>
      </c>
      <c r="G48" s="38">
        <f t="shared" si="2"/>
        <v>-5.6480564895530105E-2</v>
      </c>
    </row>
    <row r="49" spans="2:7" x14ac:dyDescent="0.25">
      <c r="B49" s="1" t="s">
        <v>25</v>
      </c>
      <c r="E49" s="48">
        <f t="shared" si="1"/>
        <v>105300.99280299999</v>
      </c>
      <c r="F49" s="28">
        <v>108457.76358080001</v>
      </c>
      <c r="G49" s="29">
        <f t="shared" si="2"/>
        <v>-2.9105991803419884E-2</v>
      </c>
    </row>
    <row r="50" spans="2:7" x14ac:dyDescent="0.25">
      <c r="B50" s="5" t="s">
        <v>26</v>
      </c>
      <c r="C50" s="5"/>
      <c r="D50" s="5"/>
      <c r="E50" s="47">
        <f t="shared" si="1"/>
        <v>5518.4639999999999</v>
      </c>
      <c r="F50" s="45">
        <v>5431.1229999999996</v>
      </c>
      <c r="G50" s="38">
        <f t="shared" si="2"/>
        <v>1.6081572816524448E-2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28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1T20</v>
      </c>
      <c r="F14" s="9" t="str">
        <f>+'KF-B'!F14</f>
        <v>1T19</v>
      </c>
      <c r="G14" s="9" t="s">
        <v>0</v>
      </c>
    </row>
    <row r="15" spans="2:7" x14ac:dyDescent="0.25">
      <c r="B15" s="1" t="s">
        <v>1</v>
      </c>
      <c r="E15" s="30">
        <v>6.1982492940240726E-2</v>
      </c>
      <c r="F15" s="31">
        <v>6.4069661730680585E-2</v>
      </c>
      <c r="G15" s="32" t="str">
        <f>IF(ISERROR($E15-F15),"-",CONCATENATE((FIXED($E15-F15,4)*10000)," pbs"))</f>
        <v>-21 pbs</v>
      </c>
    </row>
    <row r="16" spans="2:7" x14ac:dyDescent="0.25">
      <c r="B16" s="1" t="s">
        <v>4</v>
      </c>
      <c r="E16" s="30">
        <v>6.6382439870454585E-2</v>
      </c>
      <c r="F16" s="31">
        <v>6.8756358233975079E-2</v>
      </c>
      <c r="G16" s="32" t="str">
        <f t="shared" ref="G16:G19" si="0">IF(ISERROR($E16-F16),"-",CONCATENATE((FIXED($E16-F16,4)*10000)," pbs"))</f>
        <v>-24 pbs</v>
      </c>
    </row>
    <row r="17" spans="2:7" x14ac:dyDescent="0.25">
      <c r="B17" s="1" t="s">
        <v>2</v>
      </c>
      <c r="E17" s="30">
        <v>5.6522828374738193E-3</v>
      </c>
      <c r="F17" s="31">
        <v>5.7737688862897606E-3</v>
      </c>
      <c r="G17" s="32" t="str">
        <f t="shared" si="0"/>
        <v>-1 pbs</v>
      </c>
    </row>
    <row r="18" spans="2:7" x14ac:dyDescent="0.25">
      <c r="B18" s="1" t="s">
        <v>3</v>
      </c>
      <c r="E18" s="30">
        <v>1.2726367310693237E-2</v>
      </c>
      <c r="F18" s="31">
        <v>1.1393769074669907E-2</v>
      </c>
      <c r="G18" s="32" t="str">
        <f t="shared" si="0"/>
        <v>13 pbs</v>
      </c>
    </row>
    <row r="19" spans="2:7" x14ac:dyDescent="0.25">
      <c r="B19" s="1" t="s">
        <v>45</v>
      </c>
      <c r="E19" s="30">
        <v>0.53909695111187728</v>
      </c>
      <c r="F19" s="31">
        <v>0.57400005664398546</v>
      </c>
      <c r="G19" s="32" t="str">
        <f t="shared" si="0"/>
        <v>-349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27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1T20</v>
      </c>
      <c r="F30" s="9" t="str">
        <f>+'KF-B'!F36</f>
        <v>4T19</v>
      </c>
      <c r="G30" s="9" t="s">
        <v>0</v>
      </c>
    </row>
    <row r="31" spans="2:7" x14ac:dyDescent="0.25">
      <c r="B31" s="1" t="s">
        <v>1</v>
      </c>
      <c r="E31" s="30">
        <f t="shared" si="1"/>
        <v>6.1982492940240726E-2</v>
      </c>
      <c r="F31" s="31">
        <v>6.5169435744671711E-2</v>
      </c>
      <c r="G31" s="32" t="str">
        <f t="shared" ref="G31:G35" si="2">IF(ISERROR($E31-F31),"-",CONCATENATE((FIXED($E31-F31,4)*10000)," pbs"))</f>
        <v>-32 pbs</v>
      </c>
    </row>
    <row r="32" spans="2:7" x14ac:dyDescent="0.25">
      <c r="B32" s="1" t="s">
        <v>4</v>
      </c>
      <c r="E32" s="30">
        <f t="shared" si="1"/>
        <v>6.6382439870454585E-2</v>
      </c>
      <c r="F32" s="31">
        <v>6.9811198634879001E-2</v>
      </c>
      <c r="G32" s="32" t="str">
        <f t="shared" si="2"/>
        <v>-34 pbs</v>
      </c>
    </row>
    <row r="33" spans="2:7" x14ac:dyDescent="0.25">
      <c r="B33" s="1" t="s">
        <v>2</v>
      </c>
      <c r="E33" s="30">
        <f t="shared" si="1"/>
        <v>5.6522828374738193E-3</v>
      </c>
      <c r="F33" s="31">
        <v>5.8847392403618606E-3</v>
      </c>
      <c r="G33" s="32" t="str">
        <f t="shared" si="2"/>
        <v>-2 pbs</v>
      </c>
    </row>
    <row r="34" spans="2:7" x14ac:dyDescent="0.25">
      <c r="B34" s="1" t="s">
        <v>3</v>
      </c>
      <c r="E34" s="30">
        <f t="shared" si="1"/>
        <v>1.2726367310693237E-2</v>
      </c>
      <c r="F34" s="31">
        <v>1.1650251725391116E-2</v>
      </c>
      <c r="G34" s="32" t="str">
        <f t="shared" si="2"/>
        <v>11 pbs</v>
      </c>
    </row>
    <row r="35" spans="2:7" x14ac:dyDescent="0.25">
      <c r="B35" s="1" t="s">
        <v>45</v>
      </c>
      <c r="E35" s="30">
        <f t="shared" si="1"/>
        <v>0.53909695111187728</v>
      </c>
      <c r="F35" s="31">
        <v>0.60706138078467353</v>
      </c>
      <c r="G35" s="32" t="str">
        <f t="shared" si="2"/>
        <v>-680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29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1T20</v>
      </c>
      <c r="F14" s="9" t="str">
        <f>+'KF-B'!F14</f>
        <v>1T19</v>
      </c>
      <c r="G14" s="9" t="s">
        <v>0</v>
      </c>
    </row>
    <row r="15" spans="2:7" x14ac:dyDescent="0.25">
      <c r="B15" s="1" t="s">
        <v>30</v>
      </c>
      <c r="E15" s="30">
        <v>0.16670435262858127</v>
      </c>
      <c r="F15" s="31">
        <v>0.16291562762061007</v>
      </c>
      <c r="G15" s="32" t="str">
        <f>IF(ISERROR($E15-F15),"-",CONCATENATE((FIXED($E15-F15,4)*10000)," pbs"))</f>
        <v>38 pbs</v>
      </c>
    </row>
    <row r="16" spans="2:7" x14ac:dyDescent="0.25">
      <c r="B16" s="1" t="s">
        <v>31</v>
      </c>
      <c r="E16" s="30">
        <v>0.16670435262858127</v>
      </c>
      <c r="F16" s="31">
        <v>0.16291562762061007</v>
      </c>
      <c r="G16" s="32" t="str">
        <f t="shared" ref="G16:G23" si="0">IF(ISERROR($E16-F16),"-",CONCATENATE((FIXED($E16-F16,4)*10000)," pbs"))</f>
        <v>38 pbs</v>
      </c>
    </row>
    <row r="17" spans="2:9" x14ac:dyDescent="0.25">
      <c r="B17" s="1" t="s">
        <v>46</v>
      </c>
      <c r="E17" s="30">
        <v>0.16670435262858127</v>
      </c>
      <c r="F17" s="31">
        <v>0.16291562762061007</v>
      </c>
      <c r="G17" s="32" t="str">
        <f t="shared" si="0"/>
        <v>38 pbs</v>
      </c>
    </row>
    <row r="18" spans="2:9" x14ac:dyDescent="0.25">
      <c r="B18" s="1" t="s">
        <v>33</v>
      </c>
      <c r="E18" s="30">
        <v>8.5595163849059908E-2</v>
      </c>
      <c r="F18" s="31">
        <v>8.017632702443464E-2</v>
      </c>
      <c r="G18" s="32" t="str">
        <f t="shared" si="0"/>
        <v>54 pbs</v>
      </c>
    </row>
    <row r="19" spans="2:9" s="21" customFormat="1" x14ac:dyDescent="0.25">
      <c r="B19" s="21" t="s">
        <v>11</v>
      </c>
      <c r="E19" s="57">
        <v>0.16483098066845303</v>
      </c>
      <c r="F19" s="58">
        <v>0.16073903834289935</v>
      </c>
      <c r="G19" s="32" t="str">
        <f t="shared" si="0"/>
        <v>41 pbs</v>
      </c>
    </row>
    <row r="20" spans="2:9" s="21" customFormat="1" x14ac:dyDescent="0.25">
      <c r="B20" s="21" t="s">
        <v>47</v>
      </c>
      <c r="E20" s="57">
        <v>8.4624901741262498E-2</v>
      </c>
      <c r="F20" s="58">
        <v>7.9098715695391647E-2</v>
      </c>
      <c r="G20" s="32" t="str">
        <f t="shared" si="0"/>
        <v>55 pbs</v>
      </c>
    </row>
    <row r="21" spans="2:9" x14ac:dyDescent="0.25">
      <c r="B21" s="1" t="s">
        <v>5</v>
      </c>
      <c r="E21" s="30">
        <v>2.0496541062331279</v>
      </c>
      <c r="F21" s="31">
        <v>2.3390432173447837</v>
      </c>
      <c r="G21" s="32" t="str">
        <f t="shared" si="0"/>
        <v>-2894 pbs</v>
      </c>
    </row>
    <row r="22" spans="2:9" x14ac:dyDescent="0.25">
      <c r="B22" s="1" t="s">
        <v>6</v>
      </c>
      <c r="E22" s="30">
        <v>1.2923061299648138</v>
      </c>
      <c r="F22" s="31">
        <v>1.2864060671900794</v>
      </c>
      <c r="G22" s="32" t="str">
        <f t="shared" si="0"/>
        <v>59 pbs</v>
      </c>
    </row>
    <row r="23" spans="2:9" x14ac:dyDescent="0.25">
      <c r="B23" s="1" t="s">
        <v>12</v>
      </c>
      <c r="E23" s="30">
        <v>0.99516443459924531</v>
      </c>
      <c r="F23" s="31">
        <v>0.94731367751870699</v>
      </c>
      <c r="G23" s="32" t="str">
        <f t="shared" si="0"/>
        <v>479 pbs</v>
      </c>
      <c r="I23" s="78"/>
    </row>
    <row r="29" spans="2:9" ht="17.25" x14ac:dyDescent="0.3">
      <c r="B29" s="6" t="s">
        <v>27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1T20</v>
      </c>
      <c r="F31" s="9" t="str">
        <f>+'KF-B'!F36</f>
        <v>4T19</v>
      </c>
      <c r="G31" s="9" t="s">
        <v>0</v>
      </c>
    </row>
    <row r="32" spans="2:9" x14ac:dyDescent="0.25">
      <c r="B32" s="1" t="s">
        <v>30</v>
      </c>
      <c r="E32" s="30">
        <f t="shared" ref="E32:E40" si="1">+E15</f>
        <v>0.16670435262858127</v>
      </c>
      <c r="F32" s="31">
        <v>0.17172754323848996</v>
      </c>
      <c r="G32" s="32" t="str">
        <f>IF(ISERROR($E32-F32),"-",CONCATENATE((FIXED($E32-F32,4)*10000)," pbs"))</f>
        <v>-50 pbs</v>
      </c>
    </row>
    <row r="33" spans="2:10" x14ac:dyDescent="0.25">
      <c r="B33" s="1" t="s">
        <v>31</v>
      </c>
      <c r="E33" s="30">
        <f t="shared" si="1"/>
        <v>0.16670435262858127</v>
      </c>
      <c r="F33" s="31">
        <v>0.17172754323848996</v>
      </c>
      <c r="G33" s="32" t="str">
        <f t="shared" ref="G33:G40" si="2">IF(ISERROR($E33-F33),"-",CONCATENATE((FIXED($E33-F33,4)*10000)," pbs"))</f>
        <v>-50 pbs</v>
      </c>
    </row>
    <row r="34" spans="2:10" x14ac:dyDescent="0.25">
      <c r="B34" s="1" t="s">
        <v>32</v>
      </c>
      <c r="E34" s="30">
        <f t="shared" si="1"/>
        <v>0.16670435262858127</v>
      </c>
      <c r="F34" s="31">
        <v>0.17172754323848996</v>
      </c>
      <c r="G34" s="32" t="str">
        <f t="shared" si="2"/>
        <v>-50 pbs</v>
      </c>
    </row>
    <row r="35" spans="2:10" s="21" customFormat="1" x14ac:dyDescent="0.25">
      <c r="B35" s="1" t="s">
        <v>33</v>
      </c>
      <c r="C35" s="1"/>
      <c r="D35" s="1"/>
      <c r="E35" s="30">
        <f t="shared" si="1"/>
        <v>8.5595163849059908E-2</v>
      </c>
      <c r="F35" s="31">
        <v>8.5599470173417305E-2</v>
      </c>
      <c r="G35" s="32" t="str">
        <f t="shared" si="2"/>
        <v>0 pbs</v>
      </c>
    </row>
    <row r="36" spans="2:10" s="21" customFormat="1" x14ac:dyDescent="0.25">
      <c r="B36" s="21" t="s">
        <v>11</v>
      </c>
      <c r="E36" s="57">
        <f t="shared" si="1"/>
        <v>0.16483098066845303</v>
      </c>
      <c r="F36" s="58">
        <v>0.16941668404880256</v>
      </c>
      <c r="G36" s="32" t="str">
        <f t="shared" si="2"/>
        <v>-46 pbs</v>
      </c>
    </row>
    <row r="37" spans="2:10" x14ac:dyDescent="0.25">
      <c r="B37" s="21" t="s">
        <v>47</v>
      </c>
      <c r="C37" s="21"/>
      <c r="D37" s="21"/>
      <c r="E37" s="57">
        <f t="shared" si="1"/>
        <v>8.4624901741262498E-2</v>
      </c>
      <c r="F37" s="58">
        <v>8.4412543464266729E-2</v>
      </c>
      <c r="G37" s="32" t="str">
        <f t="shared" si="2"/>
        <v>2 pbs</v>
      </c>
    </row>
    <row r="38" spans="2:10" x14ac:dyDescent="0.25">
      <c r="B38" s="1" t="s">
        <v>5</v>
      </c>
      <c r="E38" s="30">
        <f t="shared" si="1"/>
        <v>2.0496541062331279</v>
      </c>
      <c r="F38" s="31">
        <v>2.1584115908465535</v>
      </c>
      <c r="G38" s="32" t="str">
        <f t="shared" si="2"/>
        <v>-1088 pbs</v>
      </c>
      <c r="J38" s="78"/>
    </row>
    <row r="39" spans="2:10" x14ac:dyDescent="0.25">
      <c r="B39" s="1" t="s">
        <v>6</v>
      </c>
      <c r="E39" s="30">
        <f t="shared" si="1"/>
        <v>1.2923061299648138</v>
      </c>
      <c r="F39" s="31">
        <v>1.3052646866901014</v>
      </c>
      <c r="G39" s="32" t="str">
        <f t="shared" si="2"/>
        <v>-130 pbs</v>
      </c>
    </row>
    <row r="40" spans="2:10" x14ac:dyDescent="0.25">
      <c r="B40" s="1" t="s">
        <v>12</v>
      </c>
      <c r="E40" s="30">
        <f t="shared" si="1"/>
        <v>0.99516443459924531</v>
      </c>
      <c r="F40" s="31">
        <v>0.92665908144889064</v>
      </c>
      <c r="G40" s="32" t="str">
        <f t="shared" si="2"/>
        <v>685 pbs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79</v>
      </c>
    </row>
    <row r="12" spans="2:9" ht="17.25" x14ac:dyDescent="0.3">
      <c r="B12" s="6" t="s">
        <v>14</v>
      </c>
      <c r="F12" s="4"/>
    </row>
    <row r="13" spans="2:9" x14ac:dyDescent="0.25">
      <c r="B13" s="74" t="s">
        <v>50</v>
      </c>
      <c r="F13" s="4"/>
    </row>
    <row r="14" spans="2:9" x14ac:dyDescent="0.25">
      <c r="B14" s="7"/>
      <c r="C14" s="7"/>
      <c r="D14" s="7"/>
      <c r="E14" s="8" t="str">
        <f>+'KF-B'!E14</f>
        <v>1T20</v>
      </c>
      <c r="F14" s="9" t="str">
        <f>+'KF-B'!F14</f>
        <v>1T19</v>
      </c>
      <c r="G14" s="9" t="s">
        <v>0</v>
      </c>
    </row>
    <row r="15" spans="2:9" x14ac:dyDescent="0.25">
      <c r="B15" s="1" t="s">
        <v>34</v>
      </c>
      <c r="E15" s="33">
        <v>5513</v>
      </c>
      <c r="F15" s="34">
        <v>5497</v>
      </c>
      <c r="G15" s="35">
        <f t="shared" ref="G15:G20" si="0">IF(ISERROR($E15/F15),"-",$E15/F15-1)</f>
        <v>2.9106785519374956E-3</v>
      </c>
      <c r="H15" s="12"/>
      <c r="I15" s="12"/>
    </row>
    <row r="16" spans="2:9" x14ac:dyDescent="0.25">
      <c r="B16" s="1" t="s">
        <v>35</v>
      </c>
      <c r="E16" s="33">
        <v>847</v>
      </c>
      <c r="F16" s="34">
        <v>898</v>
      </c>
      <c r="G16" s="35">
        <f t="shared" si="0"/>
        <v>-5.6792873051224935E-2</v>
      </c>
      <c r="H16" s="12"/>
      <c r="I16" s="12"/>
    </row>
    <row r="17" spans="2:9" x14ac:dyDescent="0.25">
      <c r="B17" s="1" t="s">
        <v>36</v>
      </c>
      <c r="E17" s="33">
        <v>2484893</v>
      </c>
      <c r="F17" s="34">
        <v>2518059</v>
      </c>
      <c r="G17" s="35">
        <f t="shared" si="0"/>
        <v>-1.3171256114332452E-2</v>
      </c>
      <c r="H17" s="12"/>
      <c r="I17" s="12"/>
    </row>
    <row r="18" spans="2:9" x14ac:dyDescent="0.25">
      <c r="B18" s="1" t="s">
        <v>37</v>
      </c>
      <c r="E18" s="33">
        <v>2342771</v>
      </c>
      <c r="F18" s="34">
        <v>2374208</v>
      </c>
      <c r="G18" s="35">
        <f t="shared" si="0"/>
        <v>-1.324104711971319E-2</v>
      </c>
      <c r="H18" s="12"/>
      <c r="I18" s="12"/>
    </row>
    <row r="19" spans="2:9" x14ac:dyDescent="0.25">
      <c r="B19" s="1" t="s">
        <v>38</v>
      </c>
      <c r="E19" s="33">
        <v>142122</v>
      </c>
      <c r="F19" s="34">
        <v>143851</v>
      </c>
      <c r="G19" s="35">
        <f t="shared" si="0"/>
        <v>-1.2019381165233489E-2</v>
      </c>
      <c r="H19" s="12"/>
      <c r="I19" s="12"/>
    </row>
    <row r="20" spans="2:9" x14ac:dyDescent="0.25">
      <c r="B20" s="1" t="s">
        <v>39</v>
      </c>
      <c r="E20" s="33">
        <v>1786</v>
      </c>
      <c r="F20" s="34">
        <v>1868</v>
      </c>
      <c r="G20" s="35">
        <f t="shared" si="0"/>
        <v>-4.3897216274089934E-2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27</v>
      </c>
      <c r="F28" s="4"/>
      <c r="H28" s="12"/>
      <c r="I28" s="12"/>
    </row>
    <row r="29" spans="2:9" x14ac:dyDescent="0.25">
      <c r="B29" s="74" t="s">
        <v>50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1T20</v>
      </c>
      <c r="F30" s="9" t="str">
        <f>+'KF-B'!F36</f>
        <v>4T19</v>
      </c>
      <c r="G30" s="9" t="s">
        <v>0</v>
      </c>
      <c r="H30" s="12"/>
      <c r="I30" s="12"/>
    </row>
    <row r="31" spans="2:9" x14ac:dyDescent="0.25">
      <c r="B31" s="1" t="s">
        <v>34</v>
      </c>
      <c r="E31" s="33">
        <f t="shared" ref="E31:E36" si="1">+E15</f>
        <v>5513</v>
      </c>
      <c r="F31" s="34">
        <v>5522</v>
      </c>
      <c r="G31" s="35">
        <f t="shared" ref="G31:G36" si="2">IF(ISERROR($E31/F31),"-",$E31/F31-1)</f>
        <v>-1.6298442593263296E-3</v>
      </c>
      <c r="H31" s="12"/>
      <c r="I31" s="12"/>
    </row>
    <row r="32" spans="2:9" x14ac:dyDescent="0.25">
      <c r="B32" s="1" t="s">
        <v>35</v>
      </c>
      <c r="E32" s="33">
        <f t="shared" si="1"/>
        <v>847</v>
      </c>
      <c r="F32" s="34">
        <v>869</v>
      </c>
      <c r="G32" s="35">
        <f t="shared" si="2"/>
        <v>-2.5316455696202556E-2</v>
      </c>
      <c r="H32" s="12"/>
      <c r="I32" s="12"/>
    </row>
    <row r="33" spans="2:9" x14ac:dyDescent="0.25">
      <c r="B33" s="1" t="s">
        <v>36</v>
      </c>
      <c r="E33" s="33">
        <f t="shared" si="1"/>
        <v>2484893</v>
      </c>
      <c r="F33" s="34">
        <v>2492588</v>
      </c>
      <c r="G33" s="35">
        <f t="shared" si="2"/>
        <v>-3.0871527905935725E-3</v>
      </c>
      <c r="H33" s="12"/>
      <c r="I33" s="12"/>
    </row>
    <row r="34" spans="2:9" x14ac:dyDescent="0.25">
      <c r="B34" s="1" t="s">
        <v>37</v>
      </c>
      <c r="E34" s="33">
        <f t="shared" si="1"/>
        <v>2342771</v>
      </c>
      <c r="F34" s="34">
        <v>2350075</v>
      </c>
      <c r="G34" s="35">
        <f t="shared" si="2"/>
        <v>-3.1079859153431144E-3</v>
      </c>
      <c r="H34" s="12"/>
      <c r="I34" s="12"/>
    </row>
    <row r="35" spans="2:9" x14ac:dyDescent="0.25">
      <c r="B35" s="1" t="s">
        <v>38</v>
      </c>
      <c r="E35" s="33">
        <f t="shared" si="1"/>
        <v>142122</v>
      </c>
      <c r="F35" s="34">
        <v>142513</v>
      </c>
      <c r="G35" s="35">
        <f t="shared" si="2"/>
        <v>-2.7436093549360052E-3</v>
      </c>
      <c r="H35" s="12"/>
      <c r="I35" s="12"/>
    </row>
    <row r="36" spans="2:9" x14ac:dyDescent="0.25">
      <c r="B36" s="1" t="s">
        <v>39</v>
      </c>
      <c r="E36" s="33">
        <f t="shared" si="1"/>
        <v>1786</v>
      </c>
      <c r="F36" s="34">
        <v>1805</v>
      </c>
      <c r="G36" s="35">
        <f t="shared" si="2"/>
        <v>-1.0526315789473717E-2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49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1T20</v>
      </c>
      <c r="I14" s="9" t="str">
        <f>+'KF-B'!F14</f>
        <v>1T19</v>
      </c>
      <c r="J14" s="9" t="s">
        <v>0</v>
      </c>
    </row>
    <row r="15" spans="2:10" x14ac:dyDescent="0.25">
      <c r="B15" s="5" t="s">
        <v>80</v>
      </c>
      <c r="C15" s="5"/>
      <c r="D15" s="5"/>
      <c r="E15" s="5"/>
      <c r="F15" s="5"/>
      <c r="G15" s="5"/>
      <c r="H15" s="17">
        <v>136.148</v>
      </c>
      <c r="I15" s="37">
        <v>140.04300000000001</v>
      </c>
      <c r="J15" s="38">
        <f>IF(ISERROR($H15/I15),"-",ABS($H15)/ABS(I15)-1)</f>
        <v>-2.7812886042144269E-2</v>
      </c>
    </row>
    <row r="16" spans="2:10" x14ac:dyDescent="0.25">
      <c r="B16" s="1" t="s">
        <v>81</v>
      </c>
      <c r="H16" s="20">
        <v>24.113</v>
      </c>
      <c r="I16" s="25">
        <v>21.245000000000001</v>
      </c>
      <c r="J16" s="35">
        <f t="shared" ref="J16:J40" si="0">IF(ISERROR($H16/I16),"-",ABS($H16)/ABS(I16)-1)</f>
        <v>0.13499646975759005</v>
      </c>
    </row>
    <row r="17" spans="2:11" x14ac:dyDescent="0.25">
      <c r="B17" s="1" t="s">
        <v>82</v>
      </c>
      <c r="H17" s="20">
        <v>0.95099999999999996</v>
      </c>
      <c r="I17" s="25">
        <v>3.4969999999999999</v>
      </c>
      <c r="J17" s="35">
        <f t="shared" si="0"/>
        <v>-0.72805261652845299</v>
      </c>
    </row>
    <row r="18" spans="2:11" x14ac:dyDescent="0.25">
      <c r="B18" s="5" t="s">
        <v>83</v>
      </c>
      <c r="C18" s="5"/>
      <c r="D18" s="5"/>
      <c r="E18" s="5"/>
      <c r="F18" s="5"/>
      <c r="G18" s="5"/>
      <c r="H18" s="17">
        <v>97.099000000000004</v>
      </c>
      <c r="I18" s="37">
        <v>95.649000000000001</v>
      </c>
      <c r="J18" s="38">
        <f t="shared" si="0"/>
        <v>1.5159593931980408E-2</v>
      </c>
    </row>
    <row r="19" spans="2:11" x14ac:dyDescent="0.25">
      <c r="B19" s="1" t="s">
        <v>84</v>
      </c>
      <c r="H19" s="20">
        <v>-4.7130000000000001</v>
      </c>
      <c r="I19" s="25">
        <v>5.9050000000000002</v>
      </c>
      <c r="J19" s="35">
        <f t="shared" si="0"/>
        <v>-0.2018628281117697</v>
      </c>
    </row>
    <row r="20" spans="2:11" x14ac:dyDescent="0.25">
      <c r="B20" s="1" t="s">
        <v>85</v>
      </c>
      <c r="H20" s="20">
        <v>0.25900000000000001</v>
      </c>
      <c r="I20" s="25">
        <v>-0.26100000000000001</v>
      </c>
      <c r="J20" s="35">
        <f t="shared" si="0"/>
        <v>-7.6628352490420992E-3</v>
      </c>
    </row>
    <row r="21" spans="2:11" x14ac:dyDescent="0.25">
      <c r="B21" s="1" t="s">
        <v>100</v>
      </c>
      <c r="H21" s="20">
        <v>171.13</v>
      </c>
      <c r="I21" s="25">
        <v>27.567</v>
      </c>
      <c r="J21" s="35">
        <f t="shared" si="0"/>
        <v>5.2077846700765402</v>
      </c>
    </row>
    <row r="22" spans="2:11" ht="17.25" x14ac:dyDescent="0.3">
      <c r="B22" s="6" t="s">
        <v>86</v>
      </c>
      <c r="C22" s="6"/>
      <c r="D22" s="6"/>
      <c r="E22" s="6"/>
      <c r="F22" s="6"/>
      <c r="G22" s="6"/>
      <c r="H22" s="18">
        <v>424.98699999999997</v>
      </c>
      <c r="I22" s="27">
        <v>293.64499999999998</v>
      </c>
      <c r="J22" s="39">
        <f t="shared" si="0"/>
        <v>0.44728158150147279</v>
      </c>
      <c r="K22" s="12"/>
    </row>
    <row r="23" spans="2:11" x14ac:dyDescent="0.25">
      <c r="B23" s="19" t="s">
        <v>87</v>
      </c>
      <c r="C23" s="19"/>
      <c r="D23" s="19"/>
      <c r="E23" s="19"/>
      <c r="F23" s="19"/>
      <c r="G23" s="19"/>
      <c r="H23" s="20">
        <v>146.709</v>
      </c>
      <c r="I23" s="25">
        <v>150.32900000000001</v>
      </c>
      <c r="J23" s="35">
        <f t="shared" si="0"/>
        <v>-2.4080516733298363E-2</v>
      </c>
    </row>
    <row r="24" spans="2:11" s="21" customFormat="1" x14ac:dyDescent="0.25">
      <c r="B24" s="21" t="s">
        <v>88</v>
      </c>
      <c r="H24" s="22">
        <v>108.526</v>
      </c>
      <c r="I24" s="23">
        <v>106.648</v>
      </c>
      <c r="J24" s="35">
        <f t="shared" si="0"/>
        <v>1.7609331633035685E-2</v>
      </c>
    </row>
    <row r="25" spans="2:11" s="21" customFormat="1" x14ac:dyDescent="0.25">
      <c r="B25" s="21" t="s">
        <v>89</v>
      </c>
      <c r="H25" s="22">
        <v>38.183</v>
      </c>
      <c r="I25" s="23">
        <v>43.680999999999997</v>
      </c>
      <c r="J25" s="35">
        <f t="shared" si="0"/>
        <v>-0.12586708179757788</v>
      </c>
    </row>
    <row r="26" spans="2:11" x14ac:dyDescent="0.25">
      <c r="B26" s="1" t="s">
        <v>90</v>
      </c>
      <c r="H26" s="20">
        <v>13.888</v>
      </c>
      <c r="I26" s="25">
        <v>13.315</v>
      </c>
      <c r="J26" s="35">
        <f t="shared" si="0"/>
        <v>4.3034171986481518E-2</v>
      </c>
    </row>
    <row r="27" spans="2:11" ht="17.25" x14ac:dyDescent="0.3">
      <c r="B27" s="6" t="s">
        <v>91</v>
      </c>
      <c r="C27" s="6"/>
      <c r="D27" s="6"/>
      <c r="E27" s="6"/>
      <c r="F27" s="6"/>
      <c r="G27" s="6"/>
      <c r="H27" s="18">
        <v>264.39</v>
      </c>
      <c r="I27" s="27">
        <v>130.00099999999998</v>
      </c>
      <c r="J27" s="39">
        <f t="shared" si="0"/>
        <v>1.0337535865108731</v>
      </c>
    </row>
    <row r="28" spans="2:11" x14ac:dyDescent="0.25">
      <c r="B28" s="1" t="s">
        <v>92</v>
      </c>
      <c r="H28" s="20">
        <v>52.435000000000002</v>
      </c>
      <c r="I28" s="25">
        <v>20.068999999999999</v>
      </c>
      <c r="J28" s="35">
        <f t="shared" si="0"/>
        <v>1.6127360605909615</v>
      </c>
    </row>
    <row r="29" spans="2:11" x14ac:dyDescent="0.25">
      <c r="B29" s="1" t="s">
        <v>93</v>
      </c>
      <c r="H29" s="20">
        <v>56.368000000000002</v>
      </c>
      <c r="I29" s="25">
        <v>60.482999999999997</v>
      </c>
      <c r="J29" s="35">
        <f t="shared" si="0"/>
        <v>-6.8035646379974501E-2</v>
      </c>
    </row>
    <row r="30" spans="2:11" s="21" customFormat="1" x14ac:dyDescent="0.25">
      <c r="B30" s="21" t="s">
        <v>140</v>
      </c>
      <c r="H30" s="22">
        <v>56.343000000000004</v>
      </c>
      <c r="I30" s="23">
        <v>60.253</v>
      </c>
      <c r="J30" s="35">
        <f t="shared" si="0"/>
        <v>-6.4893034371732439E-2</v>
      </c>
    </row>
    <row r="31" spans="2:11" s="21" customFormat="1" x14ac:dyDescent="0.25">
      <c r="B31" s="21" t="s">
        <v>101</v>
      </c>
      <c r="H31" s="22">
        <v>2.5000000000000001E-2</v>
      </c>
      <c r="I31" s="23">
        <v>0.23</v>
      </c>
      <c r="J31" s="35">
        <f t="shared" si="0"/>
        <v>-0.89130434782608692</v>
      </c>
    </row>
    <row r="32" spans="2:11" x14ac:dyDescent="0.25">
      <c r="B32" s="1" t="s">
        <v>94</v>
      </c>
      <c r="H32" s="20">
        <v>0</v>
      </c>
      <c r="I32" s="25">
        <v>3.12</v>
      </c>
      <c r="J32" s="35">
        <f t="shared" si="0"/>
        <v>-1</v>
      </c>
    </row>
    <row r="33" spans="2:10" x14ac:dyDescent="0.25">
      <c r="B33" s="1" t="s">
        <v>95</v>
      </c>
      <c r="H33" s="20">
        <v>0.53600000000000003</v>
      </c>
      <c r="I33" s="25">
        <v>1.69</v>
      </c>
      <c r="J33" s="35">
        <f t="shared" si="0"/>
        <v>-0.68284023668639049</v>
      </c>
    </row>
    <row r="34" spans="2:10" x14ac:dyDescent="0.25">
      <c r="B34" s="1" t="s">
        <v>102</v>
      </c>
      <c r="H34" s="20">
        <v>0.997</v>
      </c>
      <c r="I34" s="25">
        <v>91.846999999999994</v>
      </c>
      <c r="J34" s="35">
        <f t="shared" si="0"/>
        <v>-0.98914499112654741</v>
      </c>
    </row>
    <row r="35" spans="2:10" x14ac:dyDescent="0.25">
      <c r="B35" s="1" t="s">
        <v>103</v>
      </c>
      <c r="H35" s="20">
        <v>-32.590000000000003</v>
      </c>
      <c r="I35" s="25">
        <v>-33.521000000000001</v>
      </c>
      <c r="J35" s="35">
        <f t="shared" si="0"/>
        <v>-2.7773634438113315E-2</v>
      </c>
    </row>
    <row r="36" spans="2:10" ht="17.25" x14ac:dyDescent="0.3">
      <c r="B36" s="6" t="s">
        <v>96</v>
      </c>
      <c r="C36" s="6"/>
      <c r="D36" s="6"/>
      <c r="E36" s="6"/>
      <c r="F36" s="6"/>
      <c r="G36" s="6"/>
      <c r="H36" s="18">
        <v>123.458</v>
      </c>
      <c r="I36" s="27">
        <v>102.96499999999999</v>
      </c>
      <c r="J36" s="39">
        <f t="shared" si="0"/>
        <v>0.19902879619288116</v>
      </c>
    </row>
    <row r="37" spans="2:10" x14ac:dyDescent="0.25">
      <c r="B37" s="1" t="s">
        <v>104</v>
      </c>
      <c r="H37" s="20">
        <v>31.448</v>
      </c>
      <c r="I37" s="25">
        <v>-3.8460000000000001</v>
      </c>
      <c r="J37" s="35">
        <f t="shared" si="0"/>
        <v>7.1768070722828909</v>
      </c>
    </row>
    <row r="38" spans="2:10" x14ac:dyDescent="0.25">
      <c r="B38" s="5" t="s">
        <v>97</v>
      </c>
      <c r="C38" s="5"/>
      <c r="D38" s="5"/>
      <c r="E38" s="5"/>
      <c r="F38" s="5"/>
      <c r="G38" s="5"/>
      <c r="H38" s="17">
        <v>92.009999999999991</v>
      </c>
      <c r="I38" s="37">
        <v>106.81099999999999</v>
      </c>
      <c r="J38" s="38">
        <f t="shared" si="0"/>
        <v>-0.13857186993848947</v>
      </c>
    </row>
    <row r="39" spans="2:10" x14ac:dyDescent="0.25">
      <c r="B39" s="1" t="s">
        <v>98</v>
      </c>
      <c r="H39" s="10">
        <v>0.26700000000000002</v>
      </c>
      <c r="I39" s="11">
        <v>0.39700000000000002</v>
      </c>
      <c r="J39" s="35">
        <f t="shared" si="0"/>
        <v>-0.32745591939546603</v>
      </c>
    </row>
    <row r="40" spans="2:10" s="24" customFormat="1" ht="17.25" x14ac:dyDescent="0.3">
      <c r="B40" s="6" t="s">
        <v>99</v>
      </c>
      <c r="C40" s="6"/>
      <c r="D40" s="6"/>
      <c r="E40" s="6"/>
      <c r="F40" s="6"/>
      <c r="G40" s="6"/>
      <c r="H40" s="18">
        <v>91.742999999999995</v>
      </c>
      <c r="I40" s="27">
        <v>106.41399999999999</v>
      </c>
      <c r="J40" s="39">
        <f t="shared" si="0"/>
        <v>-0.13786719792508495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51</v>
      </c>
    </row>
    <row r="10" spans="2:11" x14ac:dyDescent="0.25">
      <c r="B10" s="74" t="s">
        <v>49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1T20</v>
      </c>
      <c r="G14" s="9" t="str">
        <f>+'KF-B'!F14</f>
        <v>1T19</v>
      </c>
      <c r="H14" s="9" t="s">
        <v>0</v>
      </c>
      <c r="I14" s="9" t="str">
        <f>+'KF-B'!F36</f>
        <v>4T19</v>
      </c>
      <c r="J14" s="9" t="s">
        <v>0</v>
      </c>
    </row>
    <row r="15" spans="2:11" s="19" customFormat="1" x14ac:dyDescent="0.25">
      <c r="B15" s="19" t="s">
        <v>20</v>
      </c>
      <c r="F15" s="20">
        <v>3293.6260000000002</v>
      </c>
      <c r="G15" s="25">
        <v>6674.5119999999997</v>
      </c>
      <c r="H15" s="35">
        <f>IF(ISERROR($F15/G15),"-",ABS($F15)/ABS(G15)-1)</f>
        <v>-0.50653680748495167</v>
      </c>
      <c r="I15" s="25">
        <v>5611.8429999999998</v>
      </c>
      <c r="J15" s="35">
        <f>IF(ISERROR($F15/I15),"-",ABS($F15)/ABS(I15)-1)</f>
        <v>-0.41309370201554096</v>
      </c>
      <c r="K15" s="25"/>
    </row>
    <row r="16" spans="2:11" s="19" customFormat="1" x14ac:dyDescent="0.25">
      <c r="B16" s="19" t="s">
        <v>133</v>
      </c>
      <c r="F16" s="20">
        <v>93.052000000000007</v>
      </c>
      <c r="G16" s="25">
        <v>84.742000000000004</v>
      </c>
      <c r="H16" s="35">
        <f t="shared" ref="H16:H57" si="0">IF(ISERROR($F16/G16),"-",ABS($F16)/ABS(G16)-1)</f>
        <v>9.8062353968516147E-2</v>
      </c>
      <c r="I16" s="25">
        <v>80.534000000000006</v>
      </c>
      <c r="J16" s="35">
        <f t="shared" ref="J16:J57" si="1">IF(ISERROR($F16/I16),"-",ABS($F16)/ABS(I16)-1)</f>
        <v>0.15543745498795536</v>
      </c>
      <c r="K16" s="25"/>
    </row>
    <row r="17" spans="2:11" s="21" customFormat="1" x14ac:dyDescent="0.25">
      <c r="B17" s="21" t="s">
        <v>17</v>
      </c>
      <c r="F17" s="22">
        <v>90.793000000000006</v>
      </c>
      <c r="G17" s="23">
        <v>84.742000000000004</v>
      </c>
      <c r="H17" s="41">
        <f t="shared" si="0"/>
        <v>7.140497038068494E-2</v>
      </c>
      <c r="I17" s="23">
        <v>80.534000000000006</v>
      </c>
      <c r="J17" s="41">
        <f t="shared" si="1"/>
        <v>0.12738719050338987</v>
      </c>
      <c r="K17" s="23"/>
    </row>
    <row r="18" spans="2:11" s="21" customFormat="1" x14ac:dyDescent="0.25">
      <c r="B18" s="21" t="s">
        <v>107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16</v>
      </c>
      <c r="F19" s="22">
        <v>2.2589999999999999</v>
      </c>
      <c r="G19" s="23">
        <v>0</v>
      </c>
      <c r="H19" s="41" t="str">
        <f t="shared" si="0"/>
        <v>-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106</v>
      </c>
      <c r="F20" s="20">
        <v>59.45</v>
      </c>
      <c r="G20" s="25">
        <v>89.006</v>
      </c>
      <c r="H20" s="35">
        <f t="shared" si="0"/>
        <v>-0.33206750106734373</v>
      </c>
      <c r="I20" s="25">
        <v>72.147000000000006</v>
      </c>
      <c r="J20" s="35">
        <f t="shared" si="1"/>
        <v>-0.17598791356535959</v>
      </c>
      <c r="K20" s="25"/>
    </row>
    <row r="21" spans="2:11" s="19" customFormat="1" x14ac:dyDescent="0.25">
      <c r="B21" s="21" t="s">
        <v>107</v>
      </c>
      <c r="C21" s="21"/>
      <c r="D21" s="21"/>
      <c r="E21" s="21"/>
      <c r="F21" s="22">
        <v>38.624000000000002</v>
      </c>
      <c r="G21" s="23">
        <v>51.585999999999999</v>
      </c>
      <c r="H21" s="41">
        <f t="shared" si="0"/>
        <v>-0.25126972434381412</v>
      </c>
      <c r="I21" s="23">
        <v>40.515000000000001</v>
      </c>
      <c r="J21" s="41">
        <f t="shared" si="1"/>
        <v>-4.6674071331605504E-2</v>
      </c>
      <c r="K21" s="23"/>
    </row>
    <row r="22" spans="2:11" s="19" customFormat="1" x14ac:dyDescent="0.25">
      <c r="B22" s="21" t="s">
        <v>16</v>
      </c>
      <c r="C22" s="21"/>
      <c r="D22" s="21"/>
      <c r="E22" s="21"/>
      <c r="F22" s="22">
        <v>20.826000000000001</v>
      </c>
      <c r="G22" s="23">
        <v>37.42</v>
      </c>
      <c r="H22" s="41">
        <f t="shared" si="0"/>
        <v>-0.44345269909139495</v>
      </c>
      <c r="I22" s="23">
        <v>31.632000000000001</v>
      </c>
      <c r="J22" s="41">
        <f t="shared" si="1"/>
        <v>-0.34161608497723828</v>
      </c>
      <c r="K22" s="23"/>
    </row>
    <row r="23" spans="2:11" s="19" customFormat="1" x14ac:dyDescent="0.25">
      <c r="B23" s="19" t="s">
        <v>139</v>
      </c>
      <c r="F23" s="20">
        <v>5314.2209999999995</v>
      </c>
      <c r="G23" s="25">
        <v>5456.8550000000005</v>
      </c>
      <c r="H23" s="35">
        <f t="shared" si="0"/>
        <v>-2.6138499190467956E-2</v>
      </c>
      <c r="I23" s="25">
        <v>5536.0599999999995</v>
      </c>
      <c r="J23" s="35">
        <f t="shared" si="1"/>
        <v>-4.0071639396971892E-2</v>
      </c>
      <c r="K23" s="25"/>
    </row>
    <row r="24" spans="2:11" s="21" customFormat="1" x14ac:dyDescent="0.25">
      <c r="B24" s="21" t="s">
        <v>107</v>
      </c>
      <c r="F24" s="22">
        <v>1642.114</v>
      </c>
      <c r="G24" s="23">
        <v>1632.999</v>
      </c>
      <c r="H24" s="35">
        <f t="shared" si="0"/>
        <v>5.5817547959307046E-3</v>
      </c>
      <c r="I24" s="23">
        <v>1797.48</v>
      </c>
      <c r="J24" s="35">
        <f t="shared" si="1"/>
        <v>-8.6435454080156626E-2</v>
      </c>
      <c r="K24" s="23"/>
    </row>
    <row r="25" spans="2:11" s="21" customFormat="1" x14ac:dyDescent="0.25">
      <c r="B25" s="21" t="s">
        <v>16</v>
      </c>
      <c r="F25" s="22">
        <v>3672.107</v>
      </c>
      <c r="G25" s="23">
        <v>3823.8560000000002</v>
      </c>
      <c r="H25" s="35">
        <f t="shared" si="0"/>
        <v>-3.9684810306664375E-2</v>
      </c>
      <c r="I25" s="23">
        <v>3738.58</v>
      </c>
      <c r="J25" s="35">
        <f t="shared" si="1"/>
        <v>-1.7780280213342992E-2</v>
      </c>
      <c r="K25" s="23"/>
    </row>
    <row r="26" spans="2:11" s="19" customFormat="1" x14ac:dyDescent="0.25">
      <c r="B26" s="19" t="s">
        <v>116</v>
      </c>
      <c r="F26" s="20">
        <v>42952.673000000003</v>
      </c>
      <c r="G26" s="25">
        <v>42223.068999999996</v>
      </c>
      <c r="H26" s="35">
        <f t="shared" si="0"/>
        <v>1.727974818694511E-2</v>
      </c>
      <c r="I26" s="25">
        <v>42513.294000000002</v>
      </c>
      <c r="J26" s="35">
        <f t="shared" si="1"/>
        <v>1.0335096593550253E-2</v>
      </c>
      <c r="K26" s="25"/>
    </row>
    <row r="27" spans="2:11" s="19" customFormat="1" x14ac:dyDescent="0.25">
      <c r="B27" s="21" t="s">
        <v>117</v>
      </c>
      <c r="C27" s="21"/>
      <c r="D27" s="21"/>
      <c r="E27" s="21"/>
      <c r="F27" s="22">
        <v>0</v>
      </c>
      <c r="G27" s="23">
        <v>0</v>
      </c>
      <c r="H27" s="41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118</v>
      </c>
      <c r="C28" s="21"/>
      <c r="D28" s="21"/>
      <c r="E28" s="21"/>
      <c r="F28" s="22">
        <v>544.26199999999994</v>
      </c>
      <c r="G28" s="23">
        <v>582.98400000000004</v>
      </c>
      <c r="H28" s="41">
        <f t="shared" si="0"/>
        <v>-6.6420347728239681E-2</v>
      </c>
      <c r="I28" s="23">
        <v>614.42999999999995</v>
      </c>
      <c r="J28" s="41">
        <f t="shared" si="1"/>
        <v>-0.11420015298732156</v>
      </c>
      <c r="K28" s="23"/>
    </row>
    <row r="29" spans="2:11" s="19" customFormat="1" x14ac:dyDescent="0.25">
      <c r="B29" s="21" t="s">
        <v>41</v>
      </c>
      <c r="C29" s="21"/>
      <c r="D29" s="21"/>
      <c r="E29" s="21"/>
      <c r="F29" s="22">
        <v>42408.411</v>
      </c>
      <c r="G29" s="23">
        <v>41640.084999999999</v>
      </c>
      <c r="H29" s="41">
        <f t="shared" si="0"/>
        <v>1.8451595379788577E-2</v>
      </c>
      <c r="I29" s="23">
        <v>41898.864000000001</v>
      </c>
      <c r="J29" s="41">
        <f t="shared" si="1"/>
        <v>1.2161355973756116E-2</v>
      </c>
      <c r="K29" s="25"/>
    </row>
    <row r="30" spans="2:11" s="19" customFormat="1" x14ac:dyDescent="0.25">
      <c r="B30" s="19" t="s">
        <v>119</v>
      </c>
      <c r="F30" s="20">
        <v>1460.2629999999999</v>
      </c>
      <c r="G30" s="25">
        <v>733.11900000000003</v>
      </c>
      <c r="H30" s="35">
        <f t="shared" si="0"/>
        <v>0.99184989067259188</v>
      </c>
      <c r="I30" s="25">
        <v>1157.742</v>
      </c>
      <c r="J30" s="35">
        <f t="shared" si="1"/>
        <v>0.26130260455265497</v>
      </c>
      <c r="K30" s="25"/>
    </row>
    <row r="31" spans="2:11" s="19" customFormat="1" x14ac:dyDescent="0.25">
      <c r="B31" s="19" t="s">
        <v>108</v>
      </c>
      <c r="F31" s="20">
        <v>832.8</v>
      </c>
      <c r="G31" s="25">
        <v>846.89200000000005</v>
      </c>
      <c r="H31" s="35">
        <f t="shared" si="0"/>
        <v>-1.6639665978660956E-2</v>
      </c>
      <c r="I31" s="25">
        <v>869.01</v>
      </c>
      <c r="J31" s="35">
        <f t="shared" si="1"/>
        <v>-4.1668105085096885E-2</v>
      </c>
      <c r="K31" s="25"/>
    </row>
    <row r="32" spans="2:11" s="19" customFormat="1" x14ac:dyDescent="0.25">
      <c r="B32" s="19" t="s">
        <v>17</v>
      </c>
      <c r="F32" s="20">
        <v>109.255</v>
      </c>
      <c r="G32" s="25">
        <v>126.956</v>
      </c>
      <c r="H32" s="35">
        <f t="shared" si="0"/>
        <v>-0.1394262579161285</v>
      </c>
      <c r="I32" s="25">
        <v>100.57</v>
      </c>
      <c r="J32" s="35">
        <f t="shared" si="1"/>
        <v>8.6357760763647207E-2</v>
      </c>
      <c r="K32" s="25"/>
    </row>
    <row r="33" spans="2:11" s="19" customFormat="1" x14ac:dyDescent="0.25">
      <c r="B33" s="19" t="s">
        <v>19</v>
      </c>
      <c r="F33" s="20">
        <v>187.976</v>
      </c>
      <c r="G33" s="25">
        <v>206.78200000000001</v>
      </c>
      <c r="H33" s="35">
        <f t="shared" si="0"/>
        <v>-9.0946020446654008E-2</v>
      </c>
      <c r="I33" s="25">
        <v>186.61199999999999</v>
      </c>
      <c r="J33" s="35">
        <f t="shared" si="1"/>
        <v>7.309283433005298E-3</v>
      </c>
      <c r="K33" s="25"/>
    </row>
    <row r="34" spans="2:11" s="19" customFormat="1" x14ac:dyDescent="0.25">
      <c r="B34" s="19" t="s">
        <v>109</v>
      </c>
      <c r="F34" s="20">
        <v>47.948999999999998</v>
      </c>
      <c r="G34" s="25">
        <v>49.749000000000002</v>
      </c>
      <c r="H34" s="35">
        <f t="shared" si="0"/>
        <v>-3.6181631791593838E-2</v>
      </c>
      <c r="I34" s="25">
        <v>42.557000000000002</v>
      </c>
      <c r="J34" s="35">
        <f t="shared" si="1"/>
        <v>0.12670066029090377</v>
      </c>
      <c r="K34" s="25"/>
    </row>
    <row r="35" spans="2:11" s="19" customFormat="1" x14ac:dyDescent="0.25">
      <c r="B35" s="19" t="s">
        <v>120</v>
      </c>
      <c r="F35" s="20">
        <v>945.928</v>
      </c>
      <c r="G35" s="25">
        <v>975.26</v>
      </c>
      <c r="H35" s="35">
        <f t="shared" si="0"/>
        <v>-3.0076082275495741E-2</v>
      </c>
      <c r="I35" s="25">
        <v>958.36900000000003</v>
      </c>
      <c r="J35" s="35">
        <f t="shared" si="1"/>
        <v>-1.2981429908521691E-2</v>
      </c>
      <c r="K35" s="25"/>
    </row>
    <row r="36" spans="2:11" s="19" customFormat="1" x14ac:dyDescent="0.25">
      <c r="B36" s="19" t="s">
        <v>66</v>
      </c>
      <c r="F36" s="20">
        <v>365.57499999999999</v>
      </c>
      <c r="G36" s="25">
        <v>357.82400000000001</v>
      </c>
      <c r="H36" s="35">
        <f t="shared" si="0"/>
        <v>2.1661487211589892E-2</v>
      </c>
      <c r="I36" s="25">
        <v>366.56099999999998</v>
      </c>
      <c r="J36" s="35">
        <f t="shared" si="1"/>
        <v>-2.6898660795883211E-3</v>
      </c>
      <c r="K36" s="25"/>
    </row>
    <row r="37" spans="2:11" s="19" customFormat="1" x14ac:dyDescent="0.25">
      <c r="B37" s="19" t="s">
        <v>110</v>
      </c>
      <c r="F37" s="20">
        <v>1809.3330000000001</v>
      </c>
      <c r="G37" s="25">
        <v>1926.194</v>
      </c>
      <c r="H37" s="35">
        <f t="shared" si="0"/>
        <v>-6.0669382211760547E-2</v>
      </c>
      <c r="I37" s="25">
        <v>1846.0820000000001</v>
      </c>
      <c r="J37" s="35">
        <f t="shared" si="1"/>
        <v>-1.9906483027297805E-2</v>
      </c>
      <c r="K37" s="25"/>
    </row>
    <row r="38" spans="2:11" s="6" customFormat="1" ht="17.25" x14ac:dyDescent="0.3">
      <c r="B38" s="19" t="s">
        <v>111</v>
      </c>
      <c r="C38" s="19"/>
      <c r="D38" s="19"/>
      <c r="E38" s="19"/>
      <c r="F38" s="20">
        <v>213.636</v>
      </c>
      <c r="G38" s="25">
        <v>212.23400000000001</v>
      </c>
      <c r="H38" s="35">
        <f t="shared" si="0"/>
        <v>6.6059161114617737E-3</v>
      </c>
      <c r="I38" s="25">
        <v>238.953</v>
      </c>
      <c r="J38" s="35">
        <f t="shared" si="1"/>
        <v>-0.10594970559063921</v>
      </c>
      <c r="K38" s="40"/>
    </row>
    <row r="39" spans="2:11" s="19" customFormat="1" ht="17.25" x14ac:dyDescent="0.3">
      <c r="B39" s="6" t="s">
        <v>121</v>
      </c>
      <c r="C39" s="6"/>
      <c r="D39" s="6"/>
      <c r="E39" s="6"/>
      <c r="F39" s="18">
        <v>57685.737000000001</v>
      </c>
      <c r="G39" s="40">
        <v>59963.193999999996</v>
      </c>
      <c r="H39" s="39">
        <f t="shared" si="0"/>
        <v>-3.7980915426219508E-2</v>
      </c>
      <c r="I39" s="40">
        <v>59580.334000000003</v>
      </c>
      <c r="J39" s="39">
        <f t="shared" si="1"/>
        <v>-3.1799032882225853E-2</v>
      </c>
      <c r="K39" s="25"/>
    </row>
    <row r="40" spans="2:11" s="19" customFormat="1" x14ac:dyDescent="0.25">
      <c r="B40" s="19" t="s">
        <v>122</v>
      </c>
      <c r="F40" s="20">
        <v>94.367999999999995</v>
      </c>
      <c r="G40" s="25">
        <v>87.281999999999996</v>
      </c>
      <c r="H40" s="35">
        <f t="shared" si="0"/>
        <v>8.1185124080566329E-2</v>
      </c>
      <c r="I40" s="25">
        <v>83.147999999999996</v>
      </c>
      <c r="J40" s="35">
        <f t="shared" si="1"/>
        <v>0.13494010679751778</v>
      </c>
      <c r="K40" s="25"/>
    </row>
    <row r="41" spans="2:11" s="21" customFormat="1" x14ac:dyDescent="0.25">
      <c r="B41" s="19" t="s">
        <v>112</v>
      </c>
      <c r="C41" s="19"/>
      <c r="D41" s="19"/>
      <c r="E41" s="19"/>
      <c r="F41" s="20">
        <v>49897.740000000005</v>
      </c>
      <c r="G41" s="25">
        <v>52342.594000000005</v>
      </c>
      <c r="H41" s="35">
        <f t="shared" si="0"/>
        <v>-4.6708690058425484E-2</v>
      </c>
      <c r="I41" s="25">
        <v>51634.557999999997</v>
      </c>
      <c r="J41" s="35">
        <f t="shared" si="1"/>
        <v>-3.3636736078964669E-2</v>
      </c>
      <c r="K41" s="23"/>
    </row>
    <row r="42" spans="2:11" s="21" customFormat="1" x14ac:dyDescent="0.25">
      <c r="B42" s="21" t="s">
        <v>113</v>
      </c>
      <c r="F42" s="22">
        <v>2588.556</v>
      </c>
      <c r="G42" s="23">
        <v>3959.9209999999998</v>
      </c>
      <c r="H42" s="35">
        <f t="shared" si="0"/>
        <v>-0.34631120166286145</v>
      </c>
      <c r="I42" s="23">
        <v>1930.4079999999999</v>
      </c>
      <c r="J42" s="35">
        <f t="shared" si="1"/>
        <v>0.34093725264296459</v>
      </c>
      <c r="K42" s="23"/>
    </row>
    <row r="43" spans="2:11" s="21" customFormat="1" x14ac:dyDescent="0.25">
      <c r="B43" s="21" t="s">
        <v>114</v>
      </c>
      <c r="F43" s="22">
        <v>354.35</v>
      </c>
      <c r="G43" s="23">
        <v>386.99099999999999</v>
      </c>
      <c r="H43" s="35">
        <f t="shared" si="0"/>
        <v>-8.4345630776943015E-2</v>
      </c>
      <c r="I43" s="23">
        <v>350.23700000000002</v>
      </c>
      <c r="J43" s="35">
        <f t="shared" si="1"/>
        <v>1.1743476560157839E-2</v>
      </c>
      <c r="K43" s="23"/>
    </row>
    <row r="44" spans="2:11" s="21" customFormat="1" x14ac:dyDescent="0.25">
      <c r="B44" s="21" t="s">
        <v>22</v>
      </c>
      <c r="F44" s="22">
        <v>43485.224000000002</v>
      </c>
      <c r="G44" s="23">
        <v>44468.531999999999</v>
      </c>
      <c r="H44" s="35">
        <f t="shared" si="0"/>
        <v>-2.2112445717794249E-2</v>
      </c>
      <c r="I44" s="23">
        <v>45755.911</v>
      </c>
      <c r="J44" s="35">
        <f t="shared" si="1"/>
        <v>-4.9626090932819555E-2</v>
      </c>
      <c r="K44" s="23"/>
    </row>
    <row r="45" spans="2:11" s="21" customFormat="1" x14ac:dyDescent="0.25">
      <c r="B45" s="21" t="s">
        <v>123</v>
      </c>
      <c r="F45" s="22">
        <v>2952.7710000000002</v>
      </c>
      <c r="G45" s="23">
        <v>2882.665</v>
      </c>
      <c r="H45" s="35">
        <f t="shared" si="0"/>
        <v>2.4319856799177142E-2</v>
      </c>
      <c r="I45" s="23">
        <v>3144.4169999999999</v>
      </c>
      <c r="J45" s="35">
        <f t="shared" si="1"/>
        <v>-6.0948023115254713E-2</v>
      </c>
      <c r="K45" s="23"/>
    </row>
    <row r="46" spans="2:11" x14ac:dyDescent="0.25">
      <c r="B46" s="21" t="s">
        <v>115</v>
      </c>
      <c r="C46" s="21"/>
      <c r="D46" s="21"/>
      <c r="E46" s="21"/>
      <c r="F46" s="22">
        <v>516.83900000000006</v>
      </c>
      <c r="G46" s="23">
        <v>644.48500000000001</v>
      </c>
      <c r="H46" s="35">
        <f t="shared" si="0"/>
        <v>-0.19805891525791908</v>
      </c>
      <c r="I46" s="23">
        <v>453.58499999999998</v>
      </c>
      <c r="J46" s="35">
        <f t="shared" si="1"/>
        <v>0.13945346517190838</v>
      </c>
      <c r="K46" s="11"/>
    </row>
    <row r="47" spans="2:11" x14ac:dyDescent="0.25">
      <c r="B47" s="1" t="s">
        <v>17</v>
      </c>
      <c r="F47" s="22">
        <v>165.16200000000001</v>
      </c>
      <c r="G47" s="11">
        <v>154.255</v>
      </c>
      <c r="H47" s="35">
        <f t="shared" si="0"/>
        <v>7.0707594567437138E-2</v>
      </c>
      <c r="I47" s="11">
        <v>199.495</v>
      </c>
      <c r="J47" s="35">
        <f t="shared" si="1"/>
        <v>-0.17209955136720212</v>
      </c>
      <c r="K47" s="11"/>
    </row>
    <row r="48" spans="2:11" x14ac:dyDescent="0.25">
      <c r="B48" s="19" t="s">
        <v>124</v>
      </c>
      <c r="F48" s="22">
        <v>604.29399999999998</v>
      </c>
      <c r="G48" s="11">
        <v>601.31500000000005</v>
      </c>
      <c r="H48" s="35">
        <f t="shared" si="0"/>
        <v>4.9541421717400613E-3</v>
      </c>
      <c r="I48" s="11">
        <v>610.69500000000005</v>
      </c>
      <c r="J48" s="35">
        <f t="shared" si="1"/>
        <v>-1.0481500585398762E-2</v>
      </c>
      <c r="K48" s="11"/>
    </row>
    <row r="49" spans="2:11" x14ac:dyDescent="0.25">
      <c r="B49" s="1" t="s">
        <v>105</v>
      </c>
      <c r="F49" s="22">
        <v>502.14</v>
      </c>
      <c r="G49" s="11">
        <v>499.916</v>
      </c>
      <c r="H49" s="35">
        <f t="shared" si="0"/>
        <v>4.4487473895613583E-3</v>
      </c>
      <c r="I49" s="11">
        <v>475.892</v>
      </c>
      <c r="J49" s="35">
        <f t="shared" si="1"/>
        <v>5.5155371386785168E-2</v>
      </c>
      <c r="K49" s="11"/>
    </row>
    <row r="50" spans="2:11" x14ac:dyDescent="0.25">
      <c r="B50" s="19" t="s">
        <v>125</v>
      </c>
      <c r="F50" s="22">
        <v>306.31700000000001</v>
      </c>
      <c r="G50" s="11">
        <v>313.96300000000002</v>
      </c>
      <c r="H50" s="35">
        <f t="shared" si="0"/>
        <v>-2.4353188114523139E-2</v>
      </c>
      <c r="I50" s="11">
        <v>345.78199999999998</v>
      </c>
      <c r="J50" s="35">
        <f t="shared" si="1"/>
        <v>-0.11413260377925971</v>
      </c>
      <c r="K50" s="11"/>
    </row>
    <row r="51" spans="2:11" s="6" customFormat="1" ht="17.25" x14ac:dyDescent="0.3">
      <c r="B51" s="19" t="s">
        <v>126</v>
      </c>
      <c r="C51" s="1"/>
      <c r="D51" s="1"/>
      <c r="E51" s="1"/>
      <c r="F51" s="22">
        <v>196.03</v>
      </c>
      <c r="G51" s="11">
        <v>166.80600000000001</v>
      </c>
      <c r="H51" s="35">
        <f t="shared" si="0"/>
        <v>0.17519753486085632</v>
      </c>
      <c r="I51" s="11">
        <v>226.26300000000001</v>
      </c>
      <c r="J51" s="35">
        <f t="shared" si="1"/>
        <v>-0.13361884179030603</v>
      </c>
      <c r="K51" s="40"/>
    </row>
    <row r="52" spans="2:11" ht="17.25" x14ac:dyDescent="0.3">
      <c r="B52" s="6" t="s">
        <v>127</v>
      </c>
      <c r="C52" s="6"/>
      <c r="D52" s="6"/>
      <c r="E52" s="6"/>
      <c r="F52" s="18">
        <v>51766.051000000007</v>
      </c>
      <c r="G52" s="40">
        <v>54166.131000000001</v>
      </c>
      <c r="H52" s="39">
        <f t="shared" si="0"/>
        <v>-4.4309607418702157E-2</v>
      </c>
      <c r="I52" s="40">
        <v>53575.832999999999</v>
      </c>
      <c r="J52" s="39">
        <f t="shared" si="1"/>
        <v>-3.3779820091644486E-2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5518.4639999999999</v>
      </c>
      <c r="G53" s="25">
        <v>5363.6790000000001</v>
      </c>
      <c r="H53" s="35">
        <f t="shared" si="0"/>
        <v>2.8857990942410927E-2</v>
      </c>
      <c r="I53" s="25">
        <v>5431.1229999999996</v>
      </c>
      <c r="J53" s="35">
        <f t="shared" si="1"/>
        <v>1.6081572816524448E-2</v>
      </c>
      <c r="K53" s="25"/>
    </row>
    <row r="54" spans="2:11" x14ac:dyDescent="0.25">
      <c r="B54" s="19" t="s">
        <v>141</v>
      </c>
      <c r="C54" s="19"/>
      <c r="D54" s="19"/>
      <c r="E54" s="19"/>
      <c r="F54" s="20">
        <v>389.44</v>
      </c>
      <c r="G54" s="25">
        <v>423.00900000000001</v>
      </c>
      <c r="H54" s="35">
        <f t="shared" si="0"/>
        <v>-7.9357649600835911E-2</v>
      </c>
      <c r="I54" s="25">
        <v>561.46</v>
      </c>
      <c r="J54" s="35">
        <f t="shared" si="1"/>
        <v>-0.30637979553307448</v>
      </c>
      <c r="K54" s="25"/>
    </row>
    <row r="55" spans="2:11" s="6" customFormat="1" ht="17.25" x14ac:dyDescent="0.3">
      <c r="B55" s="19" t="s">
        <v>64</v>
      </c>
      <c r="C55" s="19"/>
      <c r="D55" s="19"/>
      <c r="E55" s="19"/>
      <c r="F55" s="20">
        <v>11.782</v>
      </c>
      <c r="G55" s="25">
        <v>10.375</v>
      </c>
      <c r="H55" s="35">
        <f t="shared" si="0"/>
        <v>0.1356144578313252</v>
      </c>
      <c r="I55" s="25">
        <v>11.917999999999999</v>
      </c>
      <c r="J55" s="35">
        <f t="shared" si="1"/>
        <v>-1.14113106225876E-2</v>
      </c>
      <c r="K55" s="27"/>
    </row>
    <row r="56" spans="2:11" s="6" customFormat="1" ht="17.25" x14ac:dyDescent="0.3">
      <c r="B56" s="6" t="s">
        <v>128</v>
      </c>
      <c r="F56" s="18">
        <v>5919.6859999999997</v>
      </c>
      <c r="G56" s="27">
        <v>5797.0630000000001</v>
      </c>
      <c r="H56" s="39">
        <f t="shared" si="0"/>
        <v>2.1152607794671097E-2</v>
      </c>
      <c r="I56" s="27">
        <v>6004.5009999999993</v>
      </c>
      <c r="J56" s="39">
        <f t="shared" si="1"/>
        <v>-1.4125237051338613E-2</v>
      </c>
      <c r="K56" s="27"/>
    </row>
    <row r="57" spans="2:11" ht="17.25" x14ac:dyDescent="0.3">
      <c r="B57" s="6" t="s">
        <v>129</v>
      </c>
      <c r="C57" s="6"/>
      <c r="D57" s="6"/>
      <c r="E57" s="6"/>
      <c r="F57" s="18">
        <v>57685.737000000008</v>
      </c>
      <c r="G57" s="27">
        <v>59963.194000000003</v>
      </c>
      <c r="H57" s="39">
        <f t="shared" si="0"/>
        <v>-3.7980915426219508E-2</v>
      </c>
      <c r="I57" s="27">
        <v>59580.333999999995</v>
      </c>
      <c r="J57" s="39">
        <f t="shared" si="1"/>
        <v>-3.1799032882225631E-2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52</v>
      </c>
    </row>
    <row r="12" spans="2:9" ht="17.25" x14ac:dyDescent="0.3">
      <c r="B12" s="6" t="s">
        <v>14</v>
      </c>
      <c r="G12" s="4"/>
    </row>
    <row r="13" spans="2:9" x14ac:dyDescent="0.25">
      <c r="B13" s="73" t="s">
        <v>49</v>
      </c>
      <c r="G13" s="4"/>
    </row>
    <row r="14" spans="2:9" x14ac:dyDescent="0.25">
      <c r="B14" s="7"/>
      <c r="C14" s="7"/>
      <c r="D14" s="7"/>
      <c r="E14" s="7"/>
      <c r="F14" s="8" t="str">
        <f>+'KF-B'!E14</f>
        <v>1T20</v>
      </c>
      <c r="G14" s="9" t="str">
        <f>+'KF-B'!F14</f>
        <v>1T19</v>
      </c>
      <c r="H14" s="9" t="s">
        <v>0</v>
      </c>
    </row>
    <row r="15" spans="2:9" x14ac:dyDescent="0.25">
      <c r="B15" s="1" t="s">
        <v>22</v>
      </c>
      <c r="F15" s="10">
        <v>43485.224000000002</v>
      </c>
      <c r="G15" s="11">
        <v>44468.531999999999</v>
      </c>
      <c r="H15" s="35">
        <f t="shared" ref="H15:H25" si="0">IF(ISERROR($F15/G15),"-",$F15/G15-1)</f>
        <v>-2.2112445717794249E-2</v>
      </c>
      <c r="I15" s="12"/>
    </row>
    <row r="16" spans="2:9" s="5" customFormat="1" x14ac:dyDescent="0.25">
      <c r="B16" s="5" t="s">
        <v>43</v>
      </c>
      <c r="F16" s="17">
        <v>42598.477311549999</v>
      </c>
      <c r="G16" s="37">
        <v>43333.869689369996</v>
      </c>
      <c r="H16" s="38">
        <f t="shared" si="0"/>
        <v>-1.6970383284287904E-2</v>
      </c>
    </row>
    <row r="17" spans="2:11" x14ac:dyDescent="0.25">
      <c r="B17" s="1" t="s">
        <v>55</v>
      </c>
      <c r="F17" s="10">
        <v>2602.21</v>
      </c>
      <c r="G17" s="11">
        <v>2708.4639999999999</v>
      </c>
      <c r="H17" s="35">
        <f t="shared" si="0"/>
        <v>-3.9230353440178556E-2</v>
      </c>
    </row>
    <row r="18" spans="2:11" x14ac:dyDescent="0.25">
      <c r="B18" s="1" t="s">
        <v>56</v>
      </c>
      <c r="F18" s="10">
        <v>39996.26731155</v>
      </c>
      <c r="G18" s="11">
        <v>40625.405689369996</v>
      </c>
      <c r="H18" s="35">
        <f t="shared" si="0"/>
        <v>-1.5486328496766677E-2</v>
      </c>
    </row>
    <row r="19" spans="2:11" s="21" customFormat="1" x14ac:dyDescent="0.25">
      <c r="B19" s="21" t="s">
        <v>130</v>
      </c>
      <c r="F19" s="22">
        <v>32113.507000000001</v>
      </c>
      <c r="G19" s="23">
        <v>30301.904999999999</v>
      </c>
      <c r="H19" s="41">
        <f t="shared" si="0"/>
        <v>5.9785086119173103E-2</v>
      </c>
    </row>
    <row r="20" spans="2:11" s="21" customFormat="1" x14ac:dyDescent="0.25">
      <c r="B20" s="21" t="s">
        <v>131</v>
      </c>
      <c r="F20" s="22">
        <v>7879.9740000000002</v>
      </c>
      <c r="G20" s="23">
        <v>9045.3719999999994</v>
      </c>
      <c r="H20" s="41">
        <f t="shared" si="0"/>
        <v>-0.12883914558737875</v>
      </c>
    </row>
    <row r="21" spans="2:11" s="21" customFormat="1" x14ac:dyDescent="0.25">
      <c r="B21" s="21" t="s">
        <v>132</v>
      </c>
      <c r="F21" s="22">
        <v>1.62</v>
      </c>
      <c r="G21" s="23">
        <v>1276.82</v>
      </c>
      <c r="H21" s="41">
        <f t="shared" si="0"/>
        <v>-0.99873122288184712</v>
      </c>
      <c r="K21" s="64"/>
    </row>
    <row r="22" spans="2:11" x14ac:dyDescent="0.25">
      <c r="B22" s="1" t="s">
        <v>9</v>
      </c>
      <c r="F22" s="10">
        <v>34615.116877668639</v>
      </c>
      <c r="G22" s="11">
        <v>32900.054614543631</v>
      </c>
      <c r="H22" s="35">
        <f t="shared" si="0"/>
        <v>5.2129465534894726E-2</v>
      </c>
    </row>
    <row r="23" spans="2:11" x14ac:dyDescent="0.25">
      <c r="B23" s="1" t="s">
        <v>10</v>
      </c>
      <c r="F23" s="10">
        <v>7982.1941223313625</v>
      </c>
      <c r="G23" s="11">
        <v>10432.506385456367</v>
      </c>
      <c r="H23" s="35">
        <f t="shared" si="0"/>
        <v>-0.23487282658565234</v>
      </c>
    </row>
    <row r="24" spans="2:11" x14ac:dyDescent="0.25">
      <c r="B24" s="1" t="s">
        <v>23</v>
      </c>
      <c r="F24" s="10">
        <v>19427.094491449985</v>
      </c>
      <c r="G24" s="11">
        <v>19500.815175799995</v>
      </c>
      <c r="H24" s="35">
        <f t="shared" si="0"/>
        <v>-3.7803898803930869E-3</v>
      </c>
    </row>
    <row r="25" spans="2:11" s="5" customFormat="1" x14ac:dyDescent="0.25">
      <c r="B25" s="5" t="s">
        <v>24</v>
      </c>
      <c r="F25" s="17">
        <v>62025.571802999984</v>
      </c>
      <c r="G25" s="37">
        <v>62834.684865169991</v>
      </c>
      <c r="H25" s="38">
        <f t="shared" si="0"/>
        <v>-1.2876853984486347E-2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27</v>
      </c>
      <c r="G33" s="4"/>
    </row>
    <row r="34" spans="2:8" x14ac:dyDescent="0.25">
      <c r="B34" s="73" t="s">
        <v>49</v>
      </c>
      <c r="G34" s="4"/>
    </row>
    <row r="35" spans="2:8" x14ac:dyDescent="0.25">
      <c r="B35" s="7"/>
      <c r="C35" s="7"/>
      <c r="D35" s="7"/>
      <c r="E35" s="7"/>
      <c r="F35" s="8" t="str">
        <f>+F14</f>
        <v>1T20</v>
      </c>
      <c r="G35" s="9" t="str">
        <f>+'KF-B'!F36</f>
        <v>4T19</v>
      </c>
      <c r="H35" s="9" t="s">
        <v>0</v>
      </c>
    </row>
    <row r="36" spans="2:8" x14ac:dyDescent="0.25">
      <c r="B36" s="1" t="s">
        <v>22</v>
      </c>
      <c r="F36" s="10">
        <f>+F15</f>
        <v>43485.224000000002</v>
      </c>
      <c r="G36" s="11">
        <v>45755.911</v>
      </c>
      <c r="H36" s="35">
        <f t="shared" ref="H36:H46" si="1">IF(ISERROR($F36/G36),"-",$F36/G36-1)</f>
        <v>-4.9626090932819555E-2</v>
      </c>
    </row>
    <row r="37" spans="2:8" x14ac:dyDescent="0.25">
      <c r="B37" s="5" t="s">
        <v>43</v>
      </c>
      <c r="C37" s="5"/>
      <c r="D37" s="5"/>
      <c r="E37" s="5"/>
      <c r="F37" s="17">
        <f t="shared" ref="F37:F46" si="2">+F16</f>
        <v>42598.477311549999</v>
      </c>
      <c r="G37" s="37">
        <v>44811.711305069999</v>
      </c>
      <c r="H37" s="38">
        <f t="shared" si="1"/>
        <v>-4.9389633403033928E-2</v>
      </c>
    </row>
    <row r="38" spans="2:8" x14ac:dyDescent="0.25">
      <c r="B38" s="1" t="s">
        <v>55</v>
      </c>
      <c r="F38" s="10">
        <f t="shared" si="2"/>
        <v>2602.21</v>
      </c>
      <c r="G38" s="11">
        <v>2772.0410000000002</v>
      </c>
      <c r="H38" s="35">
        <f t="shared" si="1"/>
        <v>-6.1265688350208403E-2</v>
      </c>
    </row>
    <row r="39" spans="2:8" x14ac:dyDescent="0.25">
      <c r="B39" s="1" t="s">
        <v>56</v>
      </c>
      <c r="F39" s="10">
        <f t="shared" si="2"/>
        <v>39996.26731155</v>
      </c>
      <c r="G39" s="11">
        <v>42039.670305070002</v>
      </c>
      <c r="H39" s="35">
        <f t="shared" si="1"/>
        <v>-4.8606541837545425E-2</v>
      </c>
    </row>
    <row r="40" spans="2:8" x14ac:dyDescent="0.25">
      <c r="B40" s="21" t="s">
        <v>130</v>
      </c>
      <c r="C40" s="21"/>
      <c r="D40" s="21"/>
      <c r="E40" s="21"/>
      <c r="F40" s="22">
        <f t="shared" si="2"/>
        <v>32113.507000000001</v>
      </c>
      <c r="G40" s="23">
        <v>32451.702000000001</v>
      </c>
      <c r="H40" s="41">
        <f t="shared" si="1"/>
        <v>-1.0421487292099463E-2</v>
      </c>
    </row>
    <row r="41" spans="2:8" x14ac:dyDescent="0.25">
      <c r="B41" s="21" t="s">
        <v>131</v>
      </c>
      <c r="C41" s="21"/>
      <c r="D41" s="21"/>
      <c r="E41" s="21"/>
      <c r="F41" s="22">
        <f t="shared" si="2"/>
        <v>7879.9740000000002</v>
      </c>
      <c r="G41" s="23">
        <v>8361.5969999999998</v>
      </c>
      <c r="H41" s="41">
        <f t="shared" si="1"/>
        <v>-5.7599403558913354E-2</v>
      </c>
    </row>
    <row r="42" spans="2:8" x14ac:dyDescent="0.25">
      <c r="B42" s="21" t="s">
        <v>132</v>
      </c>
      <c r="C42" s="21"/>
      <c r="D42" s="21"/>
      <c r="E42" s="21"/>
      <c r="F42" s="22">
        <f t="shared" si="2"/>
        <v>1.62</v>
      </c>
      <c r="G42" s="23">
        <v>1225.0419999999999</v>
      </c>
      <c r="H42" s="41">
        <f t="shared" si="1"/>
        <v>-0.99867759635996156</v>
      </c>
    </row>
    <row r="43" spans="2:8" x14ac:dyDescent="0.25">
      <c r="B43" s="1" t="s">
        <v>9</v>
      </c>
      <c r="F43" s="10">
        <f t="shared" si="2"/>
        <v>34615.116877668639</v>
      </c>
      <c r="G43" s="11">
        <v>35120.380106518642</v>
      </c>
      <c r="H43" s="35">
        <f t="shared" si="1"/>
        <v>-1.4386610489908191E-2</v>
      </c>
    </row>
    <row r="44" spans="2:8" x14ac:dyDescent="0.25">
      <c r="B44" s="1" t="s">
        <v>10</v>
      </c>
      <c r="F44" s="10">
        <f t="shared" si="2"/>
        <v>7982.1941223313625</v>
      </c>
      <c r="G44" s="11">
        <v>9690.0018934813615</v>
      </c>
      <c r="H44" s="35">
        <f t="shared" si="1"/>
        <v>-0.17624431758871706</v>
      </c>
    </row>
    <row r="45" spans="2:8" x14ac:dyDescent="0.25">
      <c r="B45" s="1" t="s">
        <v>23</v>
      </c>
      <c r="F45" s="10">
        <f t="shared" si="2"/>
        <v>19427.094491449985</v>
      </c>
      <c r="G45" s="11">
        <v>20926.80927573</v>
      </c>
      <c r="H45" s="35">
        <f t="shared" si="1"/>
        <v>-7.1664760954232909E-2</v>
      </c>
    </row>
    <row r="46" spans="2:8" x14ac:dyDescent="0.25">
      <c r="B46" s="5" t="s">
        <v>24</v>
      </c>
      <c r="C46" s="5"/>
      <c r="D46" s="5"/>
      <c r="E46" s="5"/>
      <c r="F46" s="17">
        <f t="shared" si="2"/>
        <v>62025.571802999984</v>
      </c>
      <c r="G46" s="37">
        <v>65738.520580800003</v>
      </c>
      <c r="H46" s="38">
        <f t="shared" si="1"/>
        <v>-5.6480564895530105E-2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53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1T20</v>
      </c>
      <c r="G14" s="9" t="str">
        <f>+'KF-B'!F14</f>
        <v>1T19</v>
      </c>
      <c r="H14" s="9" t="s">
        <v>0</v>
      </c>
    </row>
    <row r="15" spans="2:8" x14ac:dyDescent="0.25">
      <c r="B15" s="5" t="s">
        <v>41</v>
      </c>
      <c r="C15" s="5"/>
      <c r="D15" s="5"/>
      <c r="E15" s="5"/>
      <c r="F15" s="17">
        <v>42408.411</v>
      </c>
      <c r="G15" s="37">
        <v>41640.084999999999</v>
      </c>
      <c r="H15" s="68">
        <f>+F15/G15-1</f>
        <v>1.8451595379788577E-2</v>
      </c>
    </row>
    <row r="16" spans="2:8" s="21" customFormat="1" x14ac:dyDescent="0.25">
      <c r="B16" s="21" t="s">
        <v>54</v>
      </c>
      <c r="F16" s="22">
        <v>43363.392999999996</v>
      </c>
      <c r="G16" s="23">
        <v>42651.921000000002</v>
      </c>
      <c r="H16" s="26">
        <f t="shared" ref="H16:H23" si="0">+F16/G16-1</f>
        <v>1.668088994162753E-2</v>
      </c>
    </row>
    <row r="17" spans="2:8" x14ac:dyDescent="0.25">
      <c r="B17" s="1" t="s">
        <v>55</v>
      </c>
      <c r="F17" s="10">
        <v>3503.8900000000021</v>
      </c>
      <c r="G17" s="11">
        <v>3278.4429999999975</v>
      </c>
      <c r="H17" s="26">
        <f t="shared" si="0"/>
        <v>6.8766484578199005E-2</v>
      </c>
    </row>
    <row r="18" spans="2:8" x14ac:dyDescent="0.25">
      <c r="B18" s="1" t="s">
        <v>56</v>
      </c>
      <c r="F18" s="10">
        <v>39859.502999999997</v>
      </c>
      <c r="G18" s="11">
        <v>39373.478000000003</v>
      </c>
      <c r="H18" s="26">
        <f t="shared" si="0"/>
        <v>1.2343969206885852E-2</v>
      </c>
    </row>
    <row r="19" spans="2:8" x14ac:dyDescent="0.25">
      <c r="B19" s="21" t="s">
        <v>57</v>
      </c>
      <c r="C19" s="21"/>
      <c r="D19" s="21"/>
      <c r="E19" s="21"/>
      <c r="F19" s="22">
        <v>32450.949000000001</v>
      </c>
      <c r="G19" s="23">
        <v>32565.302</v>
      </c>
      <c r="H19" s="66">
        <f t="shared" si="0"/>
        <v>-3.5114982197923528E-3</v>
      </c>
    </row>
    <row r="20" spans="2:8" x14ac:dyDescent="0.25">
      <c r="B20" s="21" t="s">
        <v>58</v>
      </c>
      <c r="C20" s="21"/>
      <c r="D20" s="21"/>
      <c r="E20" s="21"/>
      <c r="F20" s="22">
        <v>7408.5539999999964</v>
      </c>
      <c r="G20" s="23">
        <v>6808.1760000000031</v>
      </c>
      <c r="H20" s="66">
        <f t="shared" si="0"/>
        <v>8.818485303552559E-2</v>
      </c>
    </row>
    <row r="21" spans="2:8" x14ac:dyDescent="0.25">
      <c r="B21" s="5" t="s">
        <v>59</v>
      </c>
      <c r="C21" s="5"/>
      <c r="D21" s="5"/>
      <c r="E21" s="5"/>
      <c r="F21" s="17">
        <v>31831.210999999999</v>
      </c>
      <c r="G21" s="37">
        <v>31328.82</v>
      </c>
      <c r="H21" s="68">
        <f t="shared" si="0"/>
        <v>1.6036065194922733E-2</v>
      </c>
    </row>
    <row r="22" spans="2:8" x14ac:dyDescent="0.25">
      <c r="B22" s="21" t="s">
        <v>57</v>
      </c>
      <c r="C22" s="21"/>
      <c r="D22" s="21"/>
      <c r="E22" s="21"/>
      <c r="F22" s="22">
        <v>29767.671999999999</v>
      </c>
      <c r="G22" s="23">
        <v>29321.207999999999</v>
      </c>
      <c r="H22" s="66">
        <f t="shared" si="0"/>
        <v>1.5226657782994479E-2</v>
      </c>
    </row>
    <row r="23" spans="2:8" x14ac:dyDescent="0.25">
      <c r="B23" s="21" t="s">
        <v>58</v>
      </c>
      <c r="C23" s="21"/>
      <c r="D23" s="21"/>
      <c r="E23" s="21"/>
      <c r="F23" s="22">
        <v>2063.5390000000007</v>
      </c>
      <c r="G23" s="23">
        <v>2007.612000000001</v>
      </c>
      <c r="H23" s="66">
        <f t="shared" si="0"/>
        <v>2.7857474452234632E-2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27</v>
      </c>
      <c r="G30" s="4"/>
    </row>
    <row r="31" spans="2:8" x14ac:dyDescent="0.25">
      <c r="B31" s="73" t="s">
        <v>49</v>
      </c>
      <c r="G31" s="4"/>
    </row>
    <row r="32" spans="2:8" x14ac:dyDescent="0.25">
      <c r="B32" s="7"/>
      <c r="C32" s="7"/>
      <c r="D32" s="7"/>
      <c r="E32" s="7"/>
      <c r="F32" s="8" t="str">
        <f>+F14</f>
        <v>1T20</v>
      </c>
      <c r="G32" s="9" t="str">
        <f>+'KF-B'!F36</f>
        <v>4T19</v>
      </c>
      <c r="H32" s="9" t="s">
        <v>0</v>
      </c>
    </row>
    <row r="33" spans="2:8" x14ac:dyDescent="0.25">
      <c r="B33" s="5" t="s">
        <v>41</v>
      </c>
      <c r="C33" s="5"/>
      <c r="D33" s="5"/>
      <c r="E33" s="5"/>
      <c r="F33" s="17">
        <f>+F15</f>
        <v>42408.411</v>
      </c>
      <c r="G33" s="37">
        <v>41898.864000000001</v>
      </c>
      <c r="H33" s="68">
        <f t="shared" ref="H33:H41" si="1">+F33/G33-1</f>
        <v>1.2161355973756116E-2</v>
      </c>
    </row>
    <row r="34" spans="2:8" x14ac:dyDescent="0.25">
      <c r="B34" s="21" t="s">
        <v>54</v>
      </c>
      <c r="C34" s="21"/>
      <c r="D34" s="21"/>
      <c r="E34" s="21"/>
      <c r="F34" s="22">
        <f t="shared" ref="F34:F41" si="2">+F16</f>
        <v>43363.392999999996</v>
      </c>
      <c r="G34" s="23">
        <v>42806.716999999997</v>
      </c>
      <c r="H34" s="26">
        <f t="shared" si="1"/>
        <v>1.3004407696109999E-2</v>
      </c>
    </row>
    <row r="35" spans="2:8" x14ac:dyDescent="0.25">
      <c r="B35" s="1" t="s">
        <v>55</v>
      </c>
      <c r="F35" s="10">
        <f t="shared" si="2"/>
        <v>3503.8900000000021</v>
      </c>
      <c r="G35" s="11">
        <v>3034.6380000000022</v>
      </c>
      <c r="H35" s="26">
        <f t="shared" si="1"/>
        <v>0.15463195280623254</v>
      </c>
    </row>
    <row r="36" spans="2:8" x14ac:dyDescent="0.25">
      <c r="B36" s="1" t="s">
        <v>56</v>
      </c>
      <c r="F36" s="10">
        <f t="shared" si="2"/>
        <v>39859.502999999997</v>
      </c>
      <c r="G36" s="11">
        <v>39772.078999999998</v>
      </c>
      <c r="H36" s="26">
        <f t="shared" si="1"/>
        <v>2.1981249710381068E-3</v>
      </c>
    </row>
    <row r="37" spans="2:8" x14ac:dyDescent="0.25">
      <c r="B37" s="21" t="s">
        <v>57</v>
      </c>
      <c r="C37" s="21"/>
      <c r="D37" s="21"/>
      <c r="E37" s="21"/>
      <c r="F37" s="22">
        <f t="shared" si="2"/>
        <v>32450.949000000001</v>
      </c>
      <c r="G37" s="23">
        <v>32401.125</v>
      </c>
      <c r="H37" s="66">
        <f t="shared" si="1"/>
        <v>1.537724384570005E-3</v>
      </c>
    </row>
    <row r="38" spans="2:8" x14ac:dyDescent="0.25">
      <c r="B38" s="21" t="s">
        <v>58</v>
      </c>
      <c r="C38" s="21"/>
      <c r="D38" s="21"/>
      <c r="E38" s="21"/>
      <c r="F38" s="22">
        <f t="shared" si="2"/>
        <v>7408.5539999999964</v>
      </c>
      <c r="G38" s="23">
        <v>7370.9539999999979</v>
      </c>
      <c r="H38" s="66">
        <f t="shared" si="1"/>
        <v>5.1011036020571776E-3</v>
      </c>
    </row>
    <row r="39" spans="2:8" x14ac:dyDescent="0.25">
      <c r="B39" s="5" t="s">
        <v>59</v>
      </c>
      <c r="C39" s="5"/>
      <c r="D39" s="5"/>
      <c r="E39" s="5"/>
      <c r="F39" s="17">
        <f t="shared" si="2"/>
        <v>31831.210999999999</v>
      </c>
      <c r="G39" s="37">
        <v>31863.952000000001</v>
      </c>
      <c r="H39" s="68">
        <f t="shared" si="1"/>
        <v>-1.0275247715664237E-3</v>
      </c>
    </row>
    <row r="40" spans="2:8" x14ac:dyDescent="0.25">
      <c r="B40" s="21" t="s">
        <v>57</v>
      </c>
      <c r="C40" s="21"/>
      <c r="D40" s="21"/>
      <c r="E40" s="21"/>
      <c r="F40" s="22">
        <f t="shared" si="2"/>
        <v>29767.671999999999</v>
      </c>
      <c r="G40" s="23">
        <v>29681.916000000001</v>
      </c>
      <c r="H40" s="66">
        <f t="shared" si="1"/>
        <v>2.8891665888415297E-3</v>
      </c>
    </row>
    <row r="41" spans="2:8" x14ac:dyDescent="0.25">
      <c r="B41" s="21" t="s">
        <v>58</v>
      </c>
      <c r="C41" s="21"/>
      <c r="D41" s="21"/>
      <c r="E41" s="21"/>
      <c r="F41" s="22">
        <f t="shared" si="2"/>
        <v>2063.5390000000007</v>
      </c>
      <c r="G41" s="23">
        <v>2182.0360000000001</v>
      </c>
      <c r="H41" s="66">
        <f t="shared" si="1"/>
        <v>-5.4305703480602263E-2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Morosidad+Cob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'Morosidad+Cob'!Área_de_impresión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2018-02-23T15:44:27Z</cp:lastPrinted>
  <dcterms:created xsi:type="dcterms:W3CDTF">2017-01-30T09:33:19Z</dcterms:created>
  <dcterms:modified xsi:type="dcterms:W3CDTF">2020-05-06T09:04:21Z</dcterms:modified>
</cp:coreProperties>
</file>